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ksnyder\Desktop\"/>
    </mc:Choice>
  </mc:AlternateContent>
  <workbookProtection lockStructure="1"/>
  <bookViews>
    <workbookView xWindow="0" yWindow="0" windowWidth="24000" windowHeight="9735"/>
  </bookViews>
  <sheets>
    <sheet name="Seller Net Sheet" sheetId="1" r:id="rId1"/>
    <sheet name="Calculation Tables" sheetId="2" r:id="rId2"/>
    <sheet name="Title Rate Update" sheetId="3" r:id="rId3"/>
  </sheets>
  <definedNames>
    <definedName name="_xlnm.Print_Area" localSheetId="0">'Seller Net Sheet'!$B$2:$C$39</definedName>
  </definedNames>
  <calcPr calcId="152511"/>
</workbook>
</file>

<file path=xl/calcChain.xml><?xml version="1.0" encoding="utf-8"?>
<calcChain xmlns="http://schemas.openxmlformats.org/spreadsheetml/2006/main">
  <c r="B13" i="1" l="1"/>
  <c r="B12" i="1"/>
  <c r="D13" i="2" l="1"/>
  <c r="C13" i="2"/>
  <c r="D14" i="2" s="1"/>
  <c r="D18" i="2" l="1"/>
  <c r="D16" i="2"/>
  <c r="D19" i="2"/>
  <c r="D17" i="2"/>
  <c r="D15" i="2"/>
  <c r="H15" i="2" l="1"/>
  <c r="H6" i="2"/>
  <c r="H7" i="2"/>
  <c r="H8" i="2"/>
  <c r="H9" i="2"/>
  <c r="H10" i="2"/>
  <c r="H11" i="2"/>
  <c r="H12" i="2"/>
  <c r="H13" i="2"/>
  <c r="H14" i="2"/>
  <c r="H5" i="2"/>
  <c r="G5" i="2" s="1"/>
  <c r="H28" i="2"/>
  <c r="H17" i="2"/>
  <c r="G28" i="2" s="1"/>
  <c r="H19" i="2"/>
  <c r="H20" i="2"/>
  <c r="H21" i="2"/>
  <c r="H22" i="2"/>
  <c r="H23" i="2"/>
  <c r="H24" i="2"/>
  <c r="H25" i="2"/>
  <c r="H26" i="2"/>
  <c r="H27" i="2"/>
  <c r="H18" i="2"/>
  <c r="C23" i="1"/>
  <c r="B23" i="1" s="1"/>
  <c r="C18" i="1"/>
  <c r="C17" i="1"/>
  <c r="D7" i="2"/>
  <c r="D10" i="2" s="1"/>
  <c r="C13" i="1" s="1"/>
  <c r="D5" i="2"/>
  <c r="D9" i="2" s="1"/>
  <c r="C12" i="1" s="1"/>
  <c r="B35" i="1"/>
  <c r="C30" i="1"/>
  <c r="B21" i="2"/>
  <c r="C19" i="1" s="1"/>
  <c r="D6" i="2" l="1"/>
  <c r="D8" i="2"/>
  <c r="G22" i="2"/>
  <c r="G6" i="2"/>
  <c r="G7" i="2" s="1"/>
  <c r="G8" i="2" s="1"/>
  <c r="G9" i="2" s="1"/>
  <c r="G10" i="2" s="1"/>
  <c r="G11" i="2" s="1"/>
  <c r="G12" i="2" s="1"/>
  <c r="G13" i="2" s="1"/>
  <c r="G14" i="2" s="1"/>
  <c r="G15" i="2" s="1"/>
  <c r="G26" i="2"/>
  <c r="G18" i="2"/>
  <c r="G24" i="2"/>
  <c r="G20" i="2"/>
  <c r="G27" i="2"/>
  <c r="G25" i="2"/>
  <c r="G23" i="2"/>
  <c r="G21" i="2"/>
  <c r="G19" i="2"/>
  <c r="C15" i="1"/>
  <c r="B16" i="1" l="1"/>
  <c r="C16" i="1"/>
  <c r="C27" i="1" s="1"/>
  <c r="C31" i="1" s="1"/>
</calcChain>
</file>

<file path=xl/comments1.xml><?xml version="1.0" encoding="utf-8"?>
<comments xmlns="http://schemas.openxmlformats.org/spreadsheetml/2006/main">
  <authors>
    <author>Von</author>
    <author>The Miller Household</author>
    <author>LaVon Miller</author>
  </authors>
  <commentList>
    <comment ref="B8" authorId="0" shapeId="0">
      <text>
        <r>
          <rPr>
            <b/>
            <sz val="8"/>
            <color indexed="81"/>
            <rFont val="Tahoma"/>
            <family val="2"/>
          </rPr>
          <t xml:space="preserve">
</t>
        </r>
        <r>
          <rPr>
            <b/>
            <sz val="8"/>
            <color indexed="39"/>
            <rFont val="Tahoma"/>
            <family val="2"/>
          </rPr>
          <t xml:space="preserve">INPUT FIELD
</t>
        </r>
        <r>
          <rPr>
            <sz val="8"/>
            <color indexed="39"/>
            <rFont val="Tahoma"/>
            <family val="2"/>
          </rPr>
          <t>Enter name of seller.</t>
        </r>
        <r>
          <rPr>
            <sz val="8"/>
            <color indexed="81"/>
            <rFont val="Tahoma"/>
            <family val="2"/>
          </rPr>
          <t xml:space="preserve">
</t>
        </r>
      </text>
    </comment>
    <comment ref="B9" authorId="0" shapeId="0">
      <text>
        <r>
          <rPr>
            <b/>
            <sz val="8"/>
            <color indexed="81"/>
            <rFont val="Tahoma"/>
            <family val="2"/>
          </rPr>
          <t xml:space="preserve">
</t>
        </r>
        <r>
          <rPr>
            <b/>
            <sz val="8"/>
            <color indexed="39"/>
            <rFont val="Tahoma"/>
            <family val="2"/>
          </rPr>
          <t xml:space="preserve">INPUT FIELD
</t>
        </r>
        <r>
          <rPr>
            <sz val="8"/>
            <color indexed="39"/>
            <rFont val="Tahoma"/>
            <family val="2"/>
          </rPr>
          <t>Enter address of subject property.</t>
        </r>
        <r>
          <rPr>
            <sz val="8"/>
            <color indexed="81"/>
            <rFont val="Tahoma"/>
            <family val="2"/>
          </rPr>
          <t xml:space="preserve">
</t>
        </r>
      </text>
    </comment>
    <comment ref="C10" authorId="1" shapeId="0">
      <text>
        <r>
          <rPr>
            <b/>
            <sz val="8"/>
            <color indexed="39"/>
            <rFont val="Tahoma"/>
            <family val="2"/>
          </rPr>
          <t xml:space="preserve">INPUT FIELD
</t>
        </r>
        <r>
          <rPr>
            <sz val="8"/>
            <color indexed="39"/>
            <rFont val="Tahoma"/>
            <family val="2"/>
          </rPr>
          <t>Enter known or estimated closing date.</t>
        </r>
      </text>
    </comment>
    <comment ref="C11" authorId="0" shapeId="0">
      <text>
        <r>
          <rPr>
            <b/>
            <sz val="8"/>
            <color indexed="39"/>
            <rFont val="Tahoma"/>
            <family val="2"/>
          </rPr>
          <t xml:space="preserve">
INPUT FIELD
</t>
        </r>
        <r>
          <rPr>
            <sz val="8"/>
            <color indexed="39"/>
            <rFont val="Tahoma"/>
            <family val="2"/>
          </rPr>
          <t xml:space="preserve">Enter known or estimated sale price.
</t>
        </r>
      </text>
    </comment>
    <comment ref="C12" authorId="2" shapeId="0">
      <text>
        <r>
          <rPr>
            <b/>
            <sz val="8"/>
            <color indexed="81"/>
            <rFont val="Tahoma"/>
            <family val="2"/>
          </rPr>
          <t xml:space="preserve">
CALCULATED VALUE
</t>
        </r>
        <r>
          <rPr>
            <sz val="8"/>
            <color indexed="81"/>
            <rFont val="Tahoma"/>
            <family val="2"/>
          </rPr>
          <t>Enter winter tax information into
'Winter Tax Data Input' fields.</t>
        </r>
        <r>
          <rPr>
            <sz val="8"/>
            <color indexed="81"/>
            <rFont val="Tahoma"/>
            <family val="2"/>
          </rPr>
          <t xml:space="preserve">
</t>
        </r>
      </text>
    </comment>
    <comment ref="C13" authorId="2" shapeId="0">
      <text>
        <r>
          <rPr>
            <b/>
            <sz val="8"/>
            <color indexed="81"/>
            <rFont val="Tahoma"/>
            <family val="2"/>
          </rPr>
          <t xml:space="preserve">
CALCULATED VALUE
</t>
        </r>
        <r>
          <rPr>
            <sz val="8"/>
            <color indexed="81"/>
            <rFont val="Tahoma"/>
            <family val="2"/>
          </rPr>
          <t>Enter summer tax information into
'Summer Tax Data Input' fields.</t>
        </r>
        <r>
          <rPr>
            <sz val="8"/>
            <color indexed="81"/>
            <rFont val="Tahoma"/>
            <family val="2"/>
          </rPr>
          <t xml:space="preserve">
</t>
        </r>
      </text>
    </comment>
    <comment ref="E13" authorId="2" shapeId="0">
      <text>
        <r>
          <rPr>
            <b/>
            <sz val="8"/>
            <color indexed="39"/>
            <rFont val="Tahoma"/>
            <family val="2"/>
          </rPr>
          <t xml:space="preserve">
INPUT FIELD
</t>
        </r>
        <r>
          <rPr>
            <sz val="8"/>
            <color indexed="39"/>
            <rFont val="Tahoma"/>
            <family val="2"/>
          </rPr>
          <t xml:space="preserve">Enter the amount of seller's most
recent winter tax bill. </t>
        </r>
        <r>
          <rPr>
            <b/>
            <sz val="8"/>
            <color indexed="39"/>
            <rFont val="Tahoma"/>
            <family val="2"/>
          </rPr>
          <t xml:space="preserve">
</t>
        </r>
      </text>
    </comment>
    <comment ref="C14" authorId="0" shapeId="0">
      <text>
        <r>
          <rPr>
            <b/>
            <sz val="8"/>
            <color indexed="39"/>
            <rFont val="Tahoma"/>
            <family val="2"/>
          </rPr>
          <t xml:space="preserve">
INPUT FIELD
</t>
        </r>
        <r>
          <rPr>
            <sz val="8"/>
            <color indexed="39"/>
            <rFont val="Tahoma"/>
            <family val="2"/>
          </rPr>
          <t>Enter any additional credits to the seller.
'Other Credit' description may also be edited.</t>
        </r>
        <r>
          <rPr>
            <b/>
            <sz val="8"/>
            <color indexed="39"/>
            <rFont val="Tahoma"/>
            <family val="2"/>
          </rPr>
          <t xml:space="preserve">
</t>
        </r>
      </text>
    </comment>
    <comment ref="E14" authorId="2" shapeId="0">
      <text>
        <r>
          <rPr>
            <b/>
            <sz val="8"/>
            <color indexed="81"/>
            <rFont val="Tahoma"/>
            <family val="2"/>
          </rPr>
          <t xml:space="preserve">
</t>
        </r>
        <r>
          <rPr>
            <b/>
            <sz val="9"/>
            <color indexed="18"/>
            <rFont val="Tahoma"/>
            <family val="2"/>
          </rPr>
          <t>TAX PRORATIONS ARE VALID ONLY
FOR TAXES PAID IN ADVANCE.</t>
        </r>
        <r>
          <rPr>
            <b/>
            <sz val="9"/>
            <color indexed="81"/>
            <rFont val="Tahoma"/>
            <family val="2"/>
          </rPr>
          <t xml:space="preserve">
</t>
        </r>
        <r>
          <rPr>
            <b/>
            <sz val="8"/>
            <color indexed="81"/>
            <rFont val="Tahoma"/>
            <family val="2"/>
          </rPr>
          <t xml:space="preserve">
</t>
        </r>
        <r>
          <rPr>
            <b/>
            <sz val="8"/>
            <color indexed="39"/>
            <rFont val="Tahoma"/>
            <family val="2"/>
          </rPr>
          <t xml:space="preserve">INPUT FIELD
</t>
        </r>
        <r>
          <rPr>
            <sz val="8"/>
            <color indexed="39"/>
            <rFont val="Tahoma"/>
            <family val="2"/>
          </rPr>
          <t>Enter the end date of the winter fiscal tax period that will be in effect on the day of closing.</t>
        </r>
        <r>
          <rPr>
            <sz val="8"/>
            <color indexed="81"/>
            <rFont val="Tahoma"/>
            <family val="2"/>
          </rPr>
          <t xml:space="preserve">
In Washtenaw County, the winter fiscal tax
period runs from Dec 1 of the current year
to Nov 30 of the following year.</t>
        </r>
      </text>
    </comment>
    <comment ref="C15" authorId="0" shapeId="0">
      <text>
        <r>
          <rPr>
            <b/>
            <sz val="8"/>
            <color indexed="81"/>
            <rFont val="Tahoma"/>
            <family val="2"/>
          </rPr>
          <t xml:space="preserve">
CALCULATED VALUE</t>
        </r>
        <r>
          <rPr>
            <sz val="8"/>
            <color indexed="81"/>
            <rFont val="Tahoma"/>
            <family val="2"/>
          </rPr>
          <t xml:space="preserve">
Total seller credits.</t>
        </r>
      </text>
    </comment>
    <comment ref="C16" authorId="2" shapeId="0">
      <text>
        <r>
          <rPr>
            <b/>
            <sz val="8"/>
            <color indexed="81"/>
            <rFont val="Tahoma"/>
            <family val="2"/>
          </rPr>
          <t xml:space="preserve">
CALCULATED VALUE
</t>
        </r>
        <r>
          <rPr>
            <sz val="8"/>
            <color indexed="81"/>
            <rFont val="Tahoma"/>
            <family val="2"/>
          </rPr>
          <t xml:space="preserve">Enter marketing fee (commission)
percent into 'Marketing Fee Data Input' fields.
</t>
        </r>
        <r>
          <rPr>
            <sz val="8"/>
            <color indexed="81"/>
            <rFont val="Tahoma"/>
            <family val="2"/>
          </rPr>
          <t xml:space="preserve">
</t>
        </r>
      </text>
    </comment>
    <comment ref="C17" authorId="2" shapeId="0">
      <text>
        <r>
          <rPr>
            <sz val="8"/>
            <color indexed="81"/>
            <rFont val="Tahoma"/>
            <family val="2"/>
          </rPr>
          <t xml:space="preserve">
</t>
        </r>
        <r>
          <rPr>
            <b/>
            <sz val="8"/>
            <color indexed="81"/>
            <rFont val="Tahoma"/>
            <family val="2"/>
          </rPr>
          <t>CALCULATED VALUE</t>
        </r>
        <r>
          <rPr>
            <sz val="8"/>
            <color indexed="81"/>
            <rFont val="Tahoma"/>
            <family val="2"/>
          </rPr>
          <t xml:space="preserve">
County transfer tax equals
$1.10 per $1000 of sales price.</t>
        </r>
        <r>
          <rPr>
            <sz val="8"/>
            <color indexed="81"/>
            <rFont val="Tahoma"/>
            <family val="2"/>
          </rPr>
          <t xml:space="preserve">
</t>
        </r>
      </text>
    </comment>
    <comment ref="E17" authorId="2" shapeId="0">
      <text>
        <r>
          <rPr>
            <b/>
            <sz val="8"/>
            <color indexed="39"/>
            <rFont val="Tahoma"/>
            <family val="2"/>
          </rPr>
          <t xml:space="preserve">
INPUT FIELD
</t>
        </r>
        <r>
          <rPr>
            <sz val="8"/>
            <color indexed="39"/>
            <rFont val="Tahoma"/>
            <family val="2"/>
          </rPr>
          <t xml:space="preserve">Enter the amount of the seller's
 most recent summer tax bill.
</t>
        </r>
      </text>
    </comment>
    <comment ref="C18" authorId="2" shapeId="0">
      <text>
        <r>
          <rPr>
            <b/>
            <sz val="8"/>
            <color indexed="81"/>
            <rFont val="Tahoma"/>
            <family val="2"/>
          </rPr>
          <t xml:space="preserve">
CALCULATED VALUE
</t>
        </r>
        <r>
          <rPr>
            <sz val="8"/>
            <color indexed="81"/>
            <rFont val="Tahoma"/>
            <family val="2"/>
          </rPr>
          <t>State transfer tax equals
$7.50 per $1000 of sales price.</t>
        </r>
        <r>
          <rPr>
            <b/>
            <sz val="8"/>
            <color indexed="81"/>
            <rFont val="Tahoma"/>
            <family val="2"/>
          </rPr>
          <t xml:space="preserve">
</t>
        </r>
      </text>
    </comment>
    <comment ref="E18" authorId="2" shapeId="0">
      <text>
        <r>
          <rPr>
            <b/>
            <sz val="8"/>
            <color indexed="18"/>
            <rFont val="Tahoma"/>
            <family val="2"/>
          </rPr>
          <t xml:space="preserve">
</t>
        </r>
        <r>
          <rPr>
            <b/>
            <sz val="9"/>
            <color indexed="18"/>
            <rFont val="Tahoma"/>
            <family val="2"/>
          </rPr>
          <t>TAX PRORATIONS ARE VALID ONLY
FOR TAXES PAID IN ADVANCE.</t>
        </r>
        <r>
          <rPr>
            <b/>
            <sz val="8"/>
            <color indexed="39"/>
            <rFont val="Tahoma"/>
            <family val="2"/>
          </rPr>
          <t xml:space="preserve">
INPUT FIELD
</t>
        </r>
        <r>
          <rPr>
            <sz val="8"/>
            <color indexed="39"/>
            <rFont val="Tahoma"/>
            <family val="2"/>
          </rPr>
          <t xml:space="preserve">Enter the end date of the summer fiscal tax period that will be in effect on the day of closing.
</t>
        </r>
        <r>
          <rPr>
            <sz val="8"/>
            <color indexed="81"/>
            <rFont val="Tahoma"/>
            <family val="2"/>
          </rPr>
          <t>In Washtenaw County, the summer fiscal tax
period runs from Jul 1 of the current year
to Jun 30 of the following year.</t>
        </r>
        <r>
          <rPr>
            <sz val="8"/>
            <color indexed="39"/>
            <rFont val="Tahoma"/>
            <family val="2"/>
          </rPr>
          <t xml:space="preserve">
</t>
        </r>
      </text>
    </comment>
    <comment ref="C19" authorId="0" shapeId="0">
      <text>
        <r>
          <rPr>
            <b/>
            <sz val="8"/>
            <color indexed="81"/>
            <rFont val="Tahoma"/>
            <family val="2"/>
          </rPr>
          <t xml:space="preserve">
CALCULATED VALUE</t>
        </r>
        <r>
          <rPr>
            <sz val="8"/>
            <color indexed="81"/>
            <rFont val="Tahoma"/>
            <family val="2"/>
          </rPr>
          <t xml:space="preserve">
Title policy amount is based on sale price.
</t>
        </r>
      </text>
    </comment>
    <comment ref="C20" authorId="1" shapeId="0">
      <text>
        <r>
          <rPr>
            <b/>
            <sz val="8"/>
            <color indexed="39"/>
            <rFont val="Tahoma"/>
            <family val="2"/>
          </rPr>
          <t xml:space="preserve">
INPUT FIELD
</t>
        </r>
        <r>
          <rPr>
            <sz val="8"/>
            <color indexed="39"/>
            <rFont val="Tahoma"/>
            <family val="2"/>
          </rPr>
          <t xml:space="preserve">Enter amount of estimated
 miscellaneous closing costs.
</t>
        </r>
      </text>
    </comment>
    <comment ref="C21" authorId="0" shapeId="0">
      <text>
        <r>
          <rPr>
            <b/>
            <sz val="8"/>
            <color indexed="39"/>
            <rFont val="Tahoma"/>
            <family val="2"/>
          </rPr>
          <t xml:space="preserve">
INPUT FIELD
</t>
        </r>
        <r>
          <rPr>
            <sz val="8"/>
            <color indexed="39"/>
            <rFont val="Tahoma"/>
            <family val="2"/>
          </rPr>
          <t xml:space="preserve">Enter any well and septic inspection cost
that will be paid by the Seller.
</t>
        </r>
      </text>
    </comment>
    <comment ref="E21" authorId="2" shapeId="0">
      <text>
        <r>
          <rPr>
            <b/>
            <sz val="8"/>
            <color indexed="18"/>
            <rFont val="Tahoma"/>
            <family val="2"/>
          </rPr>
          <t xml:space="preserve">
</t>
        </r>
        <r>
          <rPr>
            <b/>
            <sz val="8"/>
            <color indexed="39"/>
            <rFont val="Tahoma"/>
            <family val="2"/>
          </rPr>
          <t xml:space="preserve">INPUT FIELD
</t>
        </r>
        <r>
          <rPr>
            <sz val="8"/>
            <color indexed="39"/>
            <rFont val="Tahoma"/>
            <family val="2"/>
          </rPr>
          <t xml:space="preserve">Enter total commission percent 
for $0 to $100,000 tier.
</t>
        </r>
        <r>
          <rPr>
            <sz val="8"/>
            <color indexed="18"/>
            <rFont val="Tahoma"/>
            <family val="2"/>
          </rPr>
          <t xml:space="preserve">
(All commission tier fields must be filled in.)</t>
        </r>
        <r>
          <rPr>
            <b/>
            <sz val="8"/>
            <color indexed="18"/>
            <rFont val="Tahoma"/>
            <family val="2"/>
          </rPr>
          <t xml:space="preserve">
</t>
        </r>
      </text>
    </comment>
    <comment ref="C22" authorId="0" shapeId="0">
      <text>
        <r>
          <rPr>
            <b/>
            <sz val="8"/>
            <color indexed="39"/>
            <rFont val="Tahoma"/>
            <family val="2"/>
          </rPr>
          <t xml:space="preserve">
INPUT FIELD
</t>
        </r>
        <r>
          <rPr>
            <sz val="8"/>
            <color indexed="39"/>
            <rFont val="Tahoma"/>
            <family val="2"/>
          </rPr>
          <t xml:space="preserve">Enter any outstanding assessments that must be paid by the seller at closing.
</t>
        </r>
      </text>
    </comment>
    <comment ref="E22" authorId="2" shapeId="0">
      <text>
        <r>
          <rPr>
            <b/>
            <sz val="8"/>
            <color indexed="18"/>
            <rFont val="Tahoma"/>
            <family val="2"/>
          </rPr>
          <t xml:space="preserve">
</t>
        </r>
        <r>
          <rPr>
            <b/>
            <sz val="8"/>
            <color indexed="39"/>
            <rFont val="Tahoma"/>
            <family val="2"/>
          </rPr>
          <t xml:space="preserve">INPUT FIELD
</t>
        </r>
        <r>
          <rPr>
            <sz val="8"/>
            <color indexed="39"/>
            <rFont val="Tahoma"/>
            <family val="2"/>
          </rPr>
          <t>Enter total commission percent 
for $100,001 to $200,000 tier.</t>
        </r>
        <r>
          <rPr>
            <sz val="8"/>
            <color indexed="18"/>
            <rFont val="Tahoma"/>
            <family val="2"/>
          </rPr>
          <t xml:space="preserve">
(All commission tier fields must be filled in.)</t>
        </r>
      </text>
    </comment>
    <comment ref="C23" authorId="2" shapeId="0">
      <text>
        <r>
          <rPr>
            <b/>
            <sz val="8"/>
            <color indexed="81"/>
            <rFont val="Tahoma"/>
            <family val="2"/>
          </rPr>
          <t xml:space="preserve">
CALCULATED VALUE
</t>
        </r>
        <r>
          <rPr>
            <sz val="8"/>
            <color indexed="81"/>
            <rFont val="Tahoma"/>
            <family val="2"/>
          </rPr>
          <t>Enter any seller concession costs into
'Seller Concessions Data Input' fields</t>
        </r>
        <r>
          <rPr>
            <sz val="8"/>
            <color indexed="81"/>
            <rFont val="Tahoma"/>
            <family val="2"/>
          </rPr>
          <t xml:space="preserve">
as either fixed amount or percent of sale price.</t>
        </r>
      </text>
    </comment>
    <comment ref="E23" authorId="2" shapeId="0">
      <text>
        <r>
          <rPr>
            <b/>
            <sz val="8"/>
            <color indexed="81"/>
            <rFont val="Tahoma"/>
            <family val="2"/>
          </rPr>
          <t xml:space="preserve">
</t>
        </r>
        <r>
          <rPr>
            <b/>
            <sz val="8"/>
            <color indexed="12"/>
            <rFont val="Tahoma"/>
            <family val="2"/>
          </rPr>
          <t xml:space="preserve">INPUT FIELD
</t>
        </r>
        <r>
          <rPr>
            <sz val="8"/>
            <color indexed="12"/>
            <rFont val="Tahoma"/>
            <family val="2"/>
          </rPr>
          <t>Enter total commission percent 
for $200,001 to $300,000 tier.</t>
        </r>
        <r>
          <rPr>
            <sz val="8"/>
            <color indexed="81"/>
            <rFont val="Tahoma"/>
            <family val="2"/>
          </rPr>
          <t xml:space="preserve">
</t>
        </r>
        <r>
          <rPr>
            <sz val="8"/>
            <color indexed="18"/>
            <rFont val="Tahoma"/>
            <family val="2"/>
          </rPr>
          <t>(All commission tier fields must be filled in.)</t>
        </r>
      </text>
    </comment>
    <comment ref="C24" authorId="0" shapeId="0">
      <text>
        <r>
          <rPr>
            <b/>
            <sz val="8"/>
            <color indexed="39"/>
            <rFont val="Tahoma"/>
            <family val="2"/>
          </rPr>
          <t xml:space="preserve">
INPUT FIELD
</t>
        </r>
        <r>
          <rPr>
            <sz val="8"/>
            <color indexed="39"/>
            <rFont val="Tahoma"/>
            <family val="2"/>
          </rPr>
          <t xml:space="preserve">Enter any escrow amounts that will be withheld from the seller's proceeds at closing.
</t>
        </r>
      </text>
    </comment>
    <comment ref="E24" authorId="2" shapeId="0">
      <text>
        <r>
          <rPr>
            <b/>
            <sz val="8"/>
            <color indexed="39"/>
            <rFont val="Tahoma"/>
            <family val="2"/>
          </rPr>
          <t xml:space="preserve">
INPUT FIELD
</t>
        </r>
        <r>
          <rPr>
            <sz val="8"/>
            <color indexed="39"/>
            <rFont val="Tahoma"/>
            <family val="2"/>
          </rPr>
          <t>Enter total commission percent 
for $300,001 to $400,000 tier.</t>
        </r>
        <r>
          <rPr>
            <sz val="8"/>
            <color indexed="81"/>
            <rFont val="Tahoma"/>
            <family val="2"/>
          </rPr>
          <t xml:space="preserve">
</t>
        </r>
        <r>
          <rPr>
            <sz val="8"/>
            <color indexed="18"/>
            <rFont val="Tahoma"/>
            <family val="2"/>
          </rPr>
          <t xml:space="preserve">
(All commission tier fields must be filled in.)</t>
        </r>
        <r>
          <rPr>
            <b/>
            <sz val="8"/>
            <color indexed="81"/>
            <rFont val="Tahoma"/>
            <family val="2"/>
          </rPr>
          <t xml:space="preserve">
</t>
        </r>
        <r>
          <rPr>
            <sz val="8"/>
            <color indexed="81"/>
            <rFont val="Tahoma"/>
            <family val="2"/>
          </rPr>
          <t xml:space="preserve">
</t>
        </r>
      </text>
    </comment>
    <comment ref="C25" authorId="0" shapeId="0">
      <text>
        <r>
          <rPr>
            <b/>
            <sz val="8"/>
            <color indexed="39"/>
            <rFont val="Tahoma"/>
            <family val="2"/>
          </rPr>
          <t xml:space="preserve">
INPUT FIELD
</t>
        </r>
        <r>
          <rPr>
            <sz val="8"/>
            <color indexed="39"/>
            <rFont val="Tahoma"/>
            <family val="2"/>
          </rPr>
          <t xml:space="preserve">Enter amount of any home warranty plan
that will be paid by the seller.
</t>
        </r>
      </text>
    </comment>
    <comment ref="E25" authorId="2" shapeId="0">
      <text>
        <r>
          <rPr>
            <b/>
            <sz val="8"/>
            <color indexed="81"/>
            <rFont val="Tahoma"/>
            <family val="2"/>
          </rPr>
          <t xml:space="preserve">
</t>
        </r>
        <r>
          <rPr>
            <b/>
            <sz val="8"/>
            <color indexed="39"/>
            <rFont val="Tahoma"/>
            <family val="2"/>
          </rPr>
          <t xml:space="preserve">INPUT FIELD
</t>
        </r>
        <r>
          <rPr>
            <sz val="8"/>
            <color indexed="39"/>
            <rFont val="Tahoma"/>
            <family val="2"/>
          </rPr>
          <t>Enter total commission percent 
for $400,001 to $500,000 tier.</t>
        </r>
        <r>
          <rPr>
            <sz val="8"/>
            <color indexed="81"/>
            <rFont val="Tahoma"/>
            <family val="2"/>
          </rPr>
          <t xml:space="preserve">
</t>
        </r>
        <r>
          <rPr>
            <sz val="8"/>
            <color indexed="18"/>
            <rFont val="Tahoma"/>
            <family val="2"/>
          </rPr>
          <t>(All commission tier fields must be filled in.)</t>
        </r>
      </text>
    </comment>
    <comment ref="C26" authorId="0" shapeId="0">
      <text>
        <r>
          <rPr>
            <b/>
            <sz val="8"/>
            <color indexed="39"/>
            <rFont val="Tahoma"/>
            <family val="2"/>
          </rPr>
          <t xml:space="preserve">
INPUT FIELD
</t>
        </r>
        <r>
          <rPr>
            <sz val="8"/>
            <color indexed="39"/>
            <rFont val="Tahoma"/>
            <family val="2"/>
          </rPr>
          <t xml:space="preserve">Enter any additional expenses to the seller.
'Other Expense' description may also be edited.
</t>
        </r>
      </text>
    </comment>
    <comment ref="E26" authorId="2" shapeId="0">
      <text>
        <r>
          <rPr>
            <b/>
            <sz val="8"/>
            <color indexed="81"/>
            <rFont val="Tahoma"/>
            <family val="2"/>
          </rPr>
          <t xml:space="preserve">
</t>
        </r>
        <r>
          <rPr>
            <b/>
            <sz val="8"/>
            <color indexed="39"/>
            <rFont val="Tahoma"/>
            <family val="2"/>
          </rPr>
          <t xml:space="preserve">INPUT FIELD
</t>
        </r>
        <r>
          <rPr>
            <sz val="8"/>
            <color indexed="39"/>
            <rFont val="Tahoma"/>
            <family val="2"/>
          </rPr>
          <t>Enter total commission percent 
for $500,001 to $600,000 tier.</t>
        </r>
        <r>
          <rPr>
            <sz val="8"/>
            <color indexed="81"/>
            <rFont val="Tahoma"/>
            <family val="2"/>
          </rPr>
          <t xml:space="preserve">
</t>
        </r>
        <r>
          <rPr>
            <sz val="8"/>
            <color indexed="18"/>
            <rFont val="Tahoma"/>
            <family val="2"/>
          </rPr>
          <t xml:space="preserve">
(All commission tier fields must be filled in.)</t>
        </r>
      </text>
    </comment>
    <comment ref="C27" authorId="0" shapeId="0">
      <text>
        <r>
          <rPr>
            <b/>
            <sz val="8"/>
            <color indexed="81"/>
            <rFont val="Tahoma"/>
            <family val="2"/>
          </rPr>
          <t xml:space="preserve">
CALCULATED VALUE
</t>
        </r>
        <r>
          <rPr>
            <sz val="8"/>
            <color indexed="81"/>
            <rFont val="Tahoma"/>
            <family val="2"/>
          </rPr>
          <t xml:space="preserve">Total seller expenses.
</t>
        </r>
      </text>
    </comment>
    <comment ref="E27" authorId="0" shapeId="0">
      <text>
        <r>
          <rPr>
            <b/>
            <sz val="8"/>
            <color indexed="12"/>
            <rFont val="Tahoma"/>
            <family val="2"/>
          </rPr>
          <t xml:space="preserve">
INPUT FIELD
</t>
        </r>
        <r>
          <rPr>
            <sz val="8"/>
            <color indexed="12"/>
            <rFont val="Tahoma"/>
            <family val="2"/>
          </rPr>
          <t>Enter total commission percent 
for $600,001 to $700,000 tier.</t>
        </r>
        <r>
          <rPr>
            <b/>
            <sz val="8"/>
            <color indexed="81"/>
            <rFont val="Tahoma"/>
            <family val="2"/>
          </rPr>
          <t xml:space="preserve">
</t>
        </r>
        <r>
          <rPr>
            <sz val="8"/>
            <color indexed="18"/>
            <rFont val="Tahoma"/>
            <family val="2"/>
          </rPr>
          <t>(All commission tier fields must be filled in.)</t>
        </r>
        <r>
          <rPr>
            <b/>
            <sz val="8"/>
            <color indexed="81"/>
            <rFont val="Tahoma"/>
            <family val="2"/>
          </rPr>
          <t xml:space="preserve">
</t>
        </r>
        <r>
          <rPr>
            <sz val="8"/>
            <color indexed="81"/>
            <rFont val="Tahoma"/>
            <family val="2"/>
          </rPr>
          <t xml:space="preserve">
</t>
        </r>
      </text>
    </comment>
    <comment ref="C28" authorId="0" shapeId="0">
      <text>
        <r>
          <rPr>
            <b/>
            <sz val="8"/>
            <color indexed="39"/>
            <rFont val="Tahoma"/>
            <family val="2"/>
          </rPr>
          <t xml:space="preserve">
INPUT FIELD
</t>
        </r>
        <r>
          <rPr>
            <sz val="8"/>
            <color indexed="39"/>
            <rFont val="Tahoma"/>
            <family val="2"/>
          </rPr>
          <t xml:space="preserve">Enter balance of first mortgage.
</t>
        </r>
      </text>
    </comment>
    <comment ref="E28" authorId="0" shapeId="0">
      <text>
        <r>
          <rPr>
            <sz val="8"/>
            <color indexed="81"/>
            <rFont val="Tahoma"/>
            <family val="2"/>
          </rPr>
          <t xml:space="preserve">
</t>
        </r>
        <r>
          <rPr>
            <b/>
            <sz val="8"/>
            <color indexed="12"/>
            <rFont val="Tahoma"/>
            <family val="2"/>
          </rPr>
          <t>INPUT FIELD</t>
        </r>
        <r>
          <rPr>
            <sz val="8"/>
            <color indexed="12"/>
            <rFont val="Tahoma"/>
            <family val="2"/>
          </rPr>
          <t xml:space="preserve">
Enter total commission percent 
for $700,001 to $800,000 tier.</t>
        </r>
        <r>
          <rPr>
            <sz val="8"/>
            <color indexed="81"/>
            <rFont val="Tahoma"/>
            <family val="2"/>
          </rPr>
          <t xml:space="preserve">
</t>
        </r>
        <r>
          <rPr>
            <sz val="8"/>
            <color indexed="18"/>
            <rFont val="Tahoma"/>
            <family val="2"/>
          </rPr>
          <t>(All commission tier fields must be filled in.)</t>
        </r>
      </text>
    </comment>
    <comment ref="C29" authorId="0" shapeId="0">
      <text>
        <r>
          <rPr>
            <b/>
            <sz val="8"/>
            <color indexed="39"/>
            <rFont val="Tahoma"/>
            <family val="2"/>
          </rPr>
          <t xml:space="preserve">
INPUT FIELD
</t>
        </r>
        <r>
          <rPr>
            <sz val="8"/>
            <color indexed="39"/>
            <rFont val="Tahoma"/>
            <family val="2"/>
          </rPr>
          <t xml:space="preserve">Enter balance of second mortgage.
</t>
        </r>
      </text>
    </comment>
    <comment ref="E29" authorId="0" shapeId="0">
      <text>
        <r>
          <rPr>
            <b/>
            <sz val="8"/>
            <color indexed="81"/>
            <rFont val="Tahoma"/>
            <family val="2"/>
          </rPr>
          <t xml:space="preserve">
</t>
        </r>
        <r>
          <rPr>
            <b/>
            <sz val="8"/>
            <color indexed="12"/>
            <rFont val="Tahoma"/>
            <family val="2"/>
          </rPr>
          <t xml:space="preserve">INPUT FIELD
</t>
        </r>
        <r>
          <rPr>
            <sz val="8"/>
            <color indexed="12"/>
            <rFont val="Tahoma"/>
            <family val="2"/>
          </rPr>
          <t>Enter total commission percent 
for $800,001 to $900,000 tier.</t>
        </r>
        <r>
          <rPr>
            <sz val="8"/>
            <color indexed="81"/>
            <rFont val="Tahoma"/>
            <family val="2"/>
          </rPr>
          <t xml:space="preserve">
</t>
        </r>
        <r>
          <rPr>
            <sz val="8"/>
            <color indexed="18"/>
            <rFont val="Tahoma"/>
            <family val="2"/>
          </rPr>
          <t>(All commission tier fields must be filled in.)</t>
        </r>
        <r>
          <rPr>
            <sz val="8"/>
            <color indexed="81"/>
            <rFont val="Tahoma"/>
            <family val="2"/>
          </rPr>
          <t xml:space="preserve">
</t>
        </r>
      </text>
    </comment>
    <comment ref="C30" authorId="0" shapeId="0">
      <text>
        <r>
          <rPr>
            <b/>
            <sz val="8"/>
            <color indexed="81"/>
            <rFont val="Tahoma"/>
            <family val="2"/>
          </rPr>
          <t xml:space="preserve">
CALCULATED VALUE
</t>
        </r>
        <r>
          <rPr>
            <sz val="8"/>
            <color indexed="81"/>
            <rFont val="Tahoma"/>
            <family val="2"/>
          </rPr>
          <t xml:space="preserve">Total balance of seller mortgages.
</t>
        </r>
      </text>
    </comment>
    <comment ref="E30" authorId="0" shapeId="0">
      <text>
        <r>
          <rPr>
            <b/>
            <sz val="8"/>
            <color indexed="81"/>
            <rFont val="Tahoma"/>
            <family val="2"/>
          </rPr>
          <t xml:space="preserve">
</t>
        </r>
        <r>
          <rPr>
            <b/>
            <sz val="8"/>
            <color indexed="39"/>
            <rFont val="Tahoma"/>
            <family val="2"/>
          </rPr>
          <t xml:space="preserve">INPUT FIELD
</t>
        </r>
        <r>
          <rPr>
            <sz val="8"/>
            <color indexed="39"/>
            <rFont val="Tahoma"/>
            <family val="2"/>
          </rPr>
          <t>Enter total commission percent 
for $900,001 to $1,000,000 tier.</t>
        </r>
        <r>
          <rPr>
            <sz val="8"/>
            <color indexed="81"/>
            <rFont val="Tahoma"/>
            <family val="2"/>
          </rPr>
          <t xml:space="preserve">
</t>
        </r>
        <r>
          <rPr>
            <sz val="8"/>
            <color indexed="18"/>
            <rFont val="Tahoma"/>
            <family val="2"/>
          </rPr>
          <t>(All commission tier fields must be filled in.)</t>
        </r>
        <r>
          <rPr>
            <sz val="8"/>
            <color indexed="81"/>
            <rFont val="Tahoma"/>
            <family val="2"/>
          </rPr>
          <t xml:space="preserve">
</t>
        </r>
      </text>
    </comment>
    <comment ref="C31" authorId="0" shapeId="0">
      <text>
        <r>
          <rPr>
            <b/>
            <sz val="8"/>
            <color indexed="81"/>
            <rFont val="Tahoma"/>
            <family val="2"/>
          </rPr>
          <t xml:space="preserve">
CALCULATED VALUE
</t>
        </r>
        <r>
          <rPr>
            <sz val="8"/>
            <color indexed="81"/>
            <rFont val="Tahoma"/>
            <family val="2"/>
          </rPr>
          <t xml:space="preserve">Estimated seller net proceeds.
</t>
        </r>
      </text>
    </comment>
    <comment ref="E31" authorId="0" shapeId="0">
      <text>
        <r>
          <rPr>
            <b/>
            <sz val="8"/>
            <color indexed="81"/>
            <rFont val="Tahoma"/>
            <family val="2"/>
          </rPr>
          <t xml:space="preserve">
</t>
        </r>
        <r>
          <rPr>
            <b/>
            <sz val="8"/>
            <color indexed="39"/>
            <rFont val="Tahoma"/>
            <family val="2"/>
          </rPr>
          <t xml:space="preserve">INPUT FIELD
</t>
        </r>
        <r>
          <rPr>
            <sz val="8"/>
            <color indexed="39"/>
            <rFont val="Tahoma"/>
            <family val="2"/>
          </rPr>
          <t>Enter total commission percent 
for everything over 1,000,000.</t>
        </r>
        <r>
          <rPr>
            <sz val="8"/>
            <color indexed="81"/>
            <rFont val="Tahoma"/>
            <family val="2"/>
          </rPr>
          <t xml:space="preserve">
</t>
        </r>
        <r>
          <rPr>
            <sz val="8"/>
            <color indexed="18"/>
            <rFont val="Tahoma"/>
            <family val="2"/>
          </rPr>
          <t>(All commission tier fields must be filled in.)</t>
        </r>
        <r>
          <rPr>
            <sz val="8"/>
            <color indexed="81"/>
            <rFont val="Tahoma"/>
            <family val="2"/>
          </rPr>
          <t xml:space="preserve">
</t>
        </r>
      </text>
    </comment>
    <comment ref="E34" authorId="2" shapeId="0">
      <text>
        <r>
          <rPr>
            <b/>
            <sz val="8"/>
            <color indexed="39"/>
            <rFont val="Tahoma"/>
            <family val="2"/>
          </rPr>
          <t xml:space="preserve">
INPUT FIELD
</t>
        </r>
        <r>
          <rPr>
            <sz val="8"/>
            <color indexed="39"/>
            <rFont val="Tahoma"/>
            <family val="2"/>
          </rPr>
          <t>Amount of seller concessions offered to buyer
as a percent of sales price.</t>
        </r>
        <r>
          <rPr>
            <sz val="8"/>
            <color indexed="81"/>
            <rFont val="Tahoma"/>
            <family val="2"/>
          </rPr>
          <t xml:space="preserve">
</t>
        </r>
        <r>
          <rPr>
            <b/>
            <sz val="8"/>
            <color indexed="81"/>
            <rFont val="Tahoma"/>
            <family val="2"/>
          </rPr>
          <t xml:space="preserve">
</t>
        </r>
        <r>
          <rPr>
            <sz val="8"/>
            <color indexed="32"/>
            <rFont val="Tahoma"/>
            <family val="2"/>
          </rPr>
          <t>MUST BE SET TO 0% IF A
FIXED DOLLAR AMOUNT IS ENTERED.</t>
        </r>
      </text>
    </comment>
    <comment ref="E35" authorId="2" shapeId="0">
      <text>
        <r>
          <rPr>
            <b/>
            <sz val="8"/>
            <color indexed="39"/>
            <rFont val="Tahoma"/>
            <family val="2"/>
          </rPr>
          <t xml:space="preserve">
INPUT FIELD
</t>
        </r>
        <r>
          <rPr>
            <sz val="8"/>
            <color indexed="39"/>
            <rFont val="Tahoma"/>
            <family val="2"/>
          </rPr>
          <t>Amount of seller concessions offered to buyer
as a fixed dollar amount.</t>
        </r>
        <r>
          <rPr>
            <sz val="8"/>
            <color indexed="81"/>
            <rFont val="Tahoma"/>
            <family val="2"/>
          </rPr>
          <t xml:space="preserve">
</t>
        </r>
        <r>
          <rPr>
            <sz val="8"/>
            <color indexed="32"/>
            <rFont val="Tahoma"/>
            <family val="2"/>
          </rPr>
          <t>PERCENT FIELD MUST BE SET TO 0%
IF FIXED DOLLAR AMOUNT IS ENTERED.</t>
        </r>
        <r>
          <rPr>
            <sz val="8"/>
            <color indexed="81"/>
            <rFont val="Tahoma"/>
            <family val="2"/>
          </rPr>
          <t xml:space="preserve">
</t>
        </r>
      </text>
    </comment>
  </commentList>
</comments>
</file>

<file path=xl/comments2.xml><?xml version="1.0" encoding="utf-8"?>
<comments xmlns="http://schemas.openxmlformats.org/spreadsheetml/2006/main">
  <authors>
    <author>LaVon Miller</author>
  </authors>
  <commentList>
    <comment ref="B21" authorId="0" shapeId="0">
      <text>
        <r>
          <rPr>
            <b/>
            <sz val="8"/>
            <color indexed="81"/>
            <rFont val="Tahoma"/>
            <family val="2"/>
          </rPr>
          <t>New Title Policy amount without any re-issue discount.</t>
        </r>
        <r>
          <rPr>
            <sz val="8"/>
            <color indexed="81"/>
            <rFont val="Tahoma"/>
            <family val="2"/>
          </rPr>
          <t xml:space="preserve">
</t>
        </r>
      </text>
    </comment>
  </commentList>
</comments>
</file>

<file path=xl/comments3.xml><?xml version="1.0" encoding="utf-8"?>
<comments xmlns="http://schemas.openxmlformats.org/spreadsheetml/2006/main">
  <authors>
    <author>Von</author>
  </authors>
  <commentList>
    <comment ref="C6" authorId="0" shapeId="0">
      <text>
        <r>
          <rPr>
            <sz val="9"/>
            <color indexed="81"/>
            <rFont val="Tahoma"/>
            <family val="2"/>
          </rPr>
          <t xml:space="preserve">$1,001 to $50,000
Amount per thousand
</t>
        </r>
      </text>
    </comment>
    <comment ref="D6" authorId="0" shapeId="0">
      <text>
        <r>
          <rPr>
            <sz val="9"/>
            <color indexed="81"/>
            <rFont val="Tahoma"/>
            <family val="2"/>
          </rPr>
          <t xml:space="preserve">Owner's Title Policy amount for $1,000
</t>
        </r>
      </text>
    </comment>
    <comment ref="C7" authorId="0" shapeId="0">
      <text>
        <r>
          <rPr>
            <sz val="9"/>
            <color indexed="81"/>
            <rFont val="Tahoma"/>
            <family val="2"/>
          </rPr>
          <t>$50,001 to $100,000
Amount per thousand</t>
        </r>
      </text>
    </comment>
    <comment ref="D7" authorId="0" shapeId="0">
      <text>
        <r>
          <rPr>
            <sz val="9"/>
            <color indexed="81"/>
            <rFont val="Tahoma"/>
            <family val="2"/>
          </rPr>
          <t>Owner's Title Policy amount for $50,000</t>
        </r>
      </text>
    </comment>
    <comment ref="C8" authorId="0" shapeId="0">
      <text>
        <r>
          <rPr>
            <sz val="9"/>
            <color indexed="81"/>
            <rFont val="Tahoma"/>
            <family val="2"/>
          </rPr>
          <t>$100,001 to $200,000
Amount per thousand</t>
        </r>
      </text>
    </comment>
    <comment ref="D8" authorId="0" shapeId="0">
      <text>
        <r>
          <rPr>
            <sz val="9"/>
            <color indexed="81"/>
            <rFont val="Tahoma"/>
            <family val="2"/>
          </rPr>
          <t>Owner's Title Policy amount for $100,000</t>
        </r>
      </text>
    </comment>
    <comment ref="C9" authorId="0" shapeId="0">
      <text>
        <r>
          <rPr>
            <sz val="9"/>
            <color indexed="81"/>
            <rFont val="Tahoma"/>
            <family val="2"/>
          </rPr>
          <t>$200,001 to $300,000
Amount per thousand</t>
        </r>
      </text>
    </comment>
    <comment ref="D9" authorId="0" shapeId="0">
      <text>
        <r>
          <rPr>
            <sz val="9"/>
            <color indexed="81"/>
            <rFont val="Tahoma"/>
            <family val="2"/>
          </rPr>
          <t>Owner's Title Policy amount for $200,000</t>
        </r>
      </text>
    </comment>
    <comment ref="C10" authorId="0" shapeId="0">
      <text>
        <r>
          <rPr>
            <sz val="9"/>
            <color indexed="81"/>
            <rFont val="Tahoma"/>
            <family val="2"/>
          </rPr>
          <t xml:space="preserve">$300,001 to $1,000,000
Amount per thousand
</t>
        </r>
      </text>
    </comment>
    <comment ref="D10" authorId="0" shapeId="0">
      <text>
        <r>
          <rPr>
            <sz val="9"/>
            <color indexed="81"/>
            <rFont val="Tahoma"/>
            <family val="2"/>
          </rPr>
          <t xml:space="preserve">Owner's Title Policy amount for $300,000
</t>
        </r>
      </text>
    </comment>
    <comment ref="C11" authorId="0" shapeId="0">
      <text>
        <r>
          <rPr>
            <sz val="9"/>
            <color indexed="81"/>
            <rFont val="Tahoma"/>
            <family val="2"/>
          </rPr>
          <t xml:space="preserve">Over 1,000,000
Amount per thousand
</t>
        </r>
      </text>
    </comment>
    <comment ref="D11" authorId="0" shapeId="0">
      <text>
        <r>
          <rPr>
            <sz val="9"/>
            <color indexed="81"/>
            <rFont val="Tahoma"/>
            <family val="2"/>
          </rPr>
          <t xml:space="preserve">Owner's Title Policy amount for $1,000,000
</t>
        </r>
      </text>
    </comment>
  </commentList>
</comments>
</file>

<file path=xl/sharedStrings.xml><?xml version="1.0" encoding="utf-8"?>
<sst xmlns="http://schemas.openxmlformats.org/spreadsheetml/2006/main" count="94" uniqueCount="82">
  <si>
    <t>SELLER'S NAME</t>
  </si>
  <si>
    <t>Closing Date</t>
  </si>
  <si>
    <t>P 0-100</t>
  </si>
  <si>
    <t>Sales Price</t>
  </si>
  <si>
    <t>C 100-200</t>
  </si>
  <si>
    <t>E 200-300</t>
  </si>
  <si>
    <t>F 300-400</t>
  </si>
  <si>
    <t>Other Credit</t>
  </si>
  <si>
    <t>G 400-500</t>
  </si>
  <si>
    <t>County Transfer Tax - ($1.10 per $1,000)</t>
  </si>
  <si>
    <t>State Transfer Tax - ($7.50 per $1,000)</t>
  </si>
  <si>
    <t>Closing Costs</t>
  </si>
  <si>
    <t>Well &amp; Septic Inspection</t>
  </si>
  <si>
    <t>Special Assessments</t>
  </si>
  <si>
    <t>New Policy Amount</t>
  </si>
  <si>
    <t>Occupancy / Utility Escrow</t>
  </si>
  <si>
    <t>Home Warranty Plan</t>
  </si>
  <si>
    <t>Other Expense</t>
  </si>
  <si>
    <t>1st Mortgage</t>
  </si>
  <si>
    <t>2nd Mortgage</t>
  </si>
  <si>
    <t>Total Seller Mortgages</t>
  </si>
  <si>
    <t>As a Percent of Price</t>
  </si>
  <si>
    <t>THESE FIGURES ARE ESTIMATES ONLY.
ACTUAL PROCEEDS MAY BE HIGHER OR LOWER.</t>
  </si>
  <si>
    <t>As a Fixed Amount</t>
  </si>
  <si>
    <t>Acknowledged By</t>
  </si>
  <si>
    <t>Date</t>
  </si>
  <si>
    <t>DO NOT MODIFY ANY OF THE FOLLOWING FIELDS!  THEY ARE USED TO CALCULATE VALUES IN THE SPREADSHEET.</t>
  </si>
  <si>
    <t>Tax Proration Calculations</t>
  </si>
  <si>
    <t>Win Days</t>
  </si>
  <si>
    <t>Win Refund Months</t>
  </si>
  <si>
    <t>Sum Days</t>
  </si>
  <si>
    <t>Sum Refund Months</t>
  </si>
  <si>
    <t>MLS Commission Code</t>
  </si>
  <si>
    <t>Win Refund</t>
  </si>
  <si>
    <t>0-100</t>
  </si>
  <si>
    <t>Sum Refund</t>
  </si>
  <si>
    <t>101-200</t>
  </si>
  <si>
    <t>201-300</t>
  </si>
  <si>
    <t>New Title Policy Calc Table</t>
  </si>
  <si>
    <t>301-400</t>
  </si>
  <si>
    <t>401-500</t>
  </si>
  <si>
    <t>Commission Tiers</t>
  </si>
  <si>
    <t>Amount</t>
  </si>
  <si>
    <t>Fiscal Year End Date</t>
  </si>
  <si>
    <t xml:space="preserve">Winter Tax Data Input </t>
  </si>
  <si>
    <t>Summer Tax Data Input</t>
  </si>
  <si>
    <t>Marketing Fee Data Input</t>
  </si>
  <si>
    <t>Seller Concessions Data Input</t>
  </si>
  <si>
    <t>SUBJECT PROPERTY ADDRESS</t>
  </si>
  <si>
    <t>H 500-600</t>
  </si>
  <si>
    <t>I 600-700</t>
  </si>
  <si>
    <t>J 700-800</t>
  </si>
  <si>
    <t>K 800-900</t>
  </si>
  <si>
    <t>L 900-1M</t>
  </si>
  <si>
    <t>M 1,000,000+</t>
  </si>
  <si>
    <t>Although the calculations and
formulas in this spreadsheet have
been tested and are believed to be accurate, the author does guarantee
 the results in any way.  It is the user's
responsibility to verify all information.</t>
  </si>
  <si>
    <t>501-600</t>
  </si>
  <si>
    <t>601-700</t>
  </si>
  <si>
    <t>701-800</t>
  </si>
  <si>
    <t>801-900</t>
  </si>
  <si>
    <t>901-1000</t>
  </si>
  <si>
    <t>1000000+</t>
  </si>
  <si>
    <t>L 900-1 Million</t>
  </si>
  <si>
    <t>Use the print  button on the toolbar to print the report section of this sheet.</t>
  </si>
  <si>
    <t>Rate Update Table</t>
  </si>
  <si>
    <t>WARNING!</t>
  </si>
  <si>
    <t>Owner's Title Policy Rates</t>
  </si>
  <si>
    <t>CHANGING THESE VALUES WILL</t>
  </si>
  <si>
    <t>AFFECT ALL TITLE POLICY</t>
  </si>
  <si>
    <t>DO NOT CHANGE UNLESS YOU</t>
  </si>
  <si>
    <t>KNOW WHAT YOU ARE DOING.</t>
  </si>
  <si>
    <t>CALCULATIONS.</t>
  </si>
  <si>
    <t>No 'Unprotect' Password Set</t>
  </si>
  <si>
    <t>TOTAL SELLER CREDITS</t>
  </si>
  <si>
    <t>TOTAL SELLER EXPENSES</t>
  </si>
  <si>
    <t>ESTIMATED NET PROCEEDS</t>
  </si>
  <si>
    <r>
      <rPr>
        <sz val="10"/>
        <rFont val="Tahoma"/>
        <family val="2"/>
      </rPr>
      <t>Owner's Title Insurance Policy</t>
    </r>
    <r>
      <rPr>
        <sz val="8.5"/>
        <rFont val="Arial"/>
        <family val="2"/>
      </rPr>
      <t xml:space="preserve"> </t>
    </r>
    <r>
      <rPr>
        <sz val="8"/>
        <rFont val="Arial Narrow"/>
        <family val="2"/>
      </rPr>
      <t>(Seller may be entitled to a credit if home was purchased &lt; 5 years ago)</t>
    </r>
  </si>
  <si>
    <t>Complete Home Maintenance Services</t>
  </si>
  <si>
    <t>&amp; Pre-Sale Maintenance Inspections</t>
  </si>
  <si>
    <t>www.UpkeepPropertyServices.com</t>
  </si>
  <si>
    <t>by Von Miller</t>
  </si>
  <si>
    <t>Version 14.8.19 KW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</si>
</sst>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0.0%"/>
  </numFmts>
  <fonts count="42" x14ac:knownFonts="1">
    <font>
      <sz val="11"/>
      <color theme="1"/>
      <name val="Calibri"/>
      <family val="2"/>
      <scheme val="minor"/>
    </font>
    <font>
      <b/>
      <sz val="9"/>
      <name val="Arial"/>
      <family val="2"/>
    </font>
    <font>
      <sz val="9"/>
      <name val="Arial"/>
      <family val="2"/>
    </font>
    <font>
      <sz val="9"/>
      <color indexed="12"/>
      <name val="Arial"/>
      <family val="2"/>
    </font>
    <font>
      <sz val="9"/>
      <color indexed="63"/>
      <name val="Arial"/>
      <family val="2"/>
    </font>
    <font>
      <sz val="10"/>
      <name val="Arial"/>
      <family val="2"/>
    </font>
    <font>
      <b/>
      <sz val="10"/>
      <name val="Arial"/>
      <family val="2"/>
    </font>
    <font>
      <sz val="8"/>
      <name val="Arial"/>
      <family val="2"/>
    </font>
    <font>
      <b/>
      <sz val="8"/>
      <color indexed="81"/>
      <name val="Tahoma"/>
      <family val="2"/>
    </font>
    <font>
      <sz val="8"/>
      <color indexed="81"/>
      <name val="Tahoma"/>
      <family val="2"/>
    </font>
    <font>
      <b/>
      <sz val="8"/>
      <color indexed="12"/>
      <name val="Tahoma"/>
      <family val="2"/>
    </font>
    <font>
      <b/>
      <sz val="8"/>
      <color indexed="39"/>
      <name val="Tahoma"/>
      <family val="2"/>
    </font>
    <font>
      <sz val="8"/>
      <color indexed="39"/>
      <name val="Tahoma"/>
      <family val="2"/>
    </font>
    <font>
      <b/>
      <sz val="9"/>
      <color indexed="81"/>
      <name val="Tahoma"/>
      <family val="2"/>
    </font>
    <font>
      <b/>
      <sz val="9"/>
      <color indexed="18"/>
      <name val="Tahoma"/>
      <family val="2"/>
    </font>
    <font>
      <b/>
      <sz val="8"/>
      <color indexed="18"/>
      <name val="Tahoma"/>
      <family val="2"/>
    </font>
    <font>
      <sz val="8"/>
      <color indexed="12"/>
      <name val="Tahoma"/>
      <family val="2"/>
    </font>
    <font>
      <sz val="8"/>
      <color indexed="18"/>
      <name val="Tahoma"/>
      <family val="2"/>
    </font>
    <font>
      <sz val="8"/>
      <color indexed="32"/>
      <name val="Tahoma"/>
      <family val="2"/>
    </font>
    <font>
      <b/>
      <sz val="10"/>
      <color rgb="FFFF0000"/>
      <name val="Arial"/>
      <family val="2"/>
    </font>
    <font>
      <sz val="10"/>
      <color theme="1"/>
      <name val="Calibri"/>
      <family val="2"/>
      <scheme val="minor"/>
    </font>
    <font>
      <b/>
      <sz val="11"/>
      <color theme="1"/>
      <name val="Calibri"/>
      <family val="2"/>
      <scheme val="minor"/>
    </font>
    <font>
      <sz val="11"/>
      <name val="Calibri"/>
      <family val="2"/>
      <scheme val="minor"/>
    </font>
    <font>
      <sz val="11"/>
      <color rgb="FF0000FF"/>
      <name val="Calibri"/>
      <family val="2"/>
      <scheme val="minor"/>
    </font>
    <font>
      <sz val="10"/>
      <color rgb="FF0000FF"/>
      <name val="Arial"/>
      <family val="2"/>
    </font>
    <font>
      <sz val="9"/>
      <color indexed="81"/>
      <name val="Tahoma"/>
      <family val="2"/>
    </font>
    <font>
      <b/>
      <sz val="14"/>
      <color rgb="FFC00000"/>
      <name val="Calibri"/>
      <family val="2"/>
      <scheme val="minor"/>
    </font>
    <font>
      <b/>
      <sz val="11"/>
      <color rgb="FFC00000"/>
      <name val="Calibri"/>
      <family val="2"/>
      <scheme val="minor"/>
    </font>
    <font>
      <sz val="8"/>
      <name val="Arial Narrow"/>
      <family val="2"/>
    </font>
    <font>
      <sz val="8.5"/>
      <name val="Arial"/>
      <family val="2"/>
    </font>
    <font>
      <sz val="10"/>
      <name val="Tahoma"/>
      <family val="2"/>
    </font>
    <font>
      <b/>
      <sz val="10"/>
      <name val="Tahoma"/>
      <family val="2"/>
    </font>
    <font>
      <b/>
      <sz val="10"/>
      <color rgb="FF0000FF"/>
      <name val="Tahoma"/>
      <family val="2"/>
    </font>
    <font>
      <sz val="10"/>
      <color rgb="FF0000FF"/>
      <name val="Tahoma"/>
      <family val="2"/>
    </font>
    <font>
      <b/>
      <sz val="10"/>
      <color theme="1"/>
      <name val="Tahoma"/>
      <family val="2"/>
    </font>
    <font>
      <sz val="12"/>
      <color rgb="FF0000FF"/>
      <name val="Tahoma"/>
      <family val="2"/>
    </font>
    <font>
      <sz val="12"/>
      <color theme="1"/>
      <name val="Calibri"/>
      <family val="2"/>
      <scheme val="minor"/>
    </font>
    <font>
      <sz val="8"/>
      <name val="Tahoma"/>
      <family val="2"/>
    </font>
    <font>
      <u/>
      <sz val="11"/>
      <color theme="10"/>
      <name val="Calibri"/>
      <family val="2"/>
    </font>
    <font>
      <b/>
      <sz val="11"/>
      <color theme="0" tint="-4.9989318521683403E-2"/>
      <name val="Calibri"/>
      <family val="2"/>
      <scheme val="minor"/>
    </font>
    <font>
      <sz val="10"/>
      <color theme="4" tint="0.59999389629810485"/>
      <name val="Arial"/>
      <family val="2"/>
    </font>
    <font>
      <i/>
      <sz val="10"/>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59999389629810485"/>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38" fillId="0" borderId="0" applyNumberFormat="0" applyFill="0" applyBorder="0" applyAlignment="0" applyProtection="0">
      <alignment vertical="top"/>
      <protection locked="0"/>
    </xf>
  </cellStyleXfs>
  <cellXfs count="157">
    <xf numFmtId="0" fontId="0" fillId="0" borderId="0" xfId="0"/>
    <xf numFmtId="0" fontId="0" fillId="0" borderId="0" xfId="0" applyProtection="1">
      <protection hidden="1"/>
    </xf>
    <xf numFmtId="1" fontId="5" fillId="2" borderId="0" xfId="0" applyNumberFormat="1" applyFont="1" applyFill="1" applyProtection="1">
      <protection hidden="1"/>
    </xf>
    <xf numFmtId="0" fontId="5" fillId="2" borderId="0" xfId="0" applyFont="1" applyFill="1" applyProtection="1">
      <protection hidden="1"/>
    </xf>
    <xf numFmtId="0" fontId="5" fillId="2" borderId="1" xfId="0" applyFont="1" applyFill="1" applyBorder="1" applyAlignment="1" applyProtection="1">
      <protection hidden="1"/>
    </xf>
    <xf numFmtId="0" fontId="5" fillId="2" borderId="0" xfId="0" applyFont="1" applyFill="1" applyBorder="1" applyProtection="1">
      <protection hidden="1"/>
    </xf>
    <xf numFmtId="0" fontId="5" fillId="2" borderId="0" xfId="0" applyFont="1" applyFill="1" applyBorder="1" applyAlignment="1" applyProtection="1">
      <alignment horizontal="center"/>
      <protection hidden="1"/>
    </xf>
    <xf numFmtId="1" fontId="5" fillId="2" borderId="0" xfId="0" applyNumberFormat="1" applyFont="1" applyFill="1" applyBorder="1" applyProtection="1">
      <protection hidden="1"/>
    </xf>
    <xf numFmtId="14" fontId="5" fillId="2" borderId="0" xfId="0" applyNumberFormat="1" applyFont="1" applyFill="1" applyBorder="1" applyProtection="1">
      <protection hidden="1"/>
    </xf>
    <xf numFmtId="2" fontId="5" fillId="2" borderId="0" xfId="0" applyNumberFormat="1" applyFont="1" applyFill="1" applyBorder="1" applyProtection="1">
      <protection hidden="1"/>
    </xf>
    <xf numFmtId="2" fontId="5" fillId="2" borderId="0" xfId="0" applyNumberFormat="1" applyFont="1" applyFill="1" applyBorder="1" applyAlignment="1" applyProtection="1">
      <alignment horizontal="center"/>
      <protection hidden="1"/>
    </xf>
    <xf numFmtId="3" fontId="5" fillId="2" borderId="0" xfId="0" applyNumberFormat="1" applyFont="1" applyFill="1" applyBorder="1" applyAlignment="1" applyProtection="1">
      <alignment horizontal="center"/>
      <protection hidden="1"/>
    </xf>
    <xf numFmtId="0" fontId="2" fillId="2" borderId="0" xfId="0" applyFont="1" applyFill="1" applyBorder="1" applyProtection="1">
      <protection hidden="1"/>
    </xf>
    <xf numFmtId="10" fontId="3" fillId="2" borderId="2" xfId="0" applyNumberFormat="1" applyFont="1" applyFill="1" applyBorder="1" applyAlignment="1" applyProtection="1">
      <alignment horizontal="center"/>
      <protection locked="0" hidden="1"/>
    </xf>
    <xf numFmtId="10" fontId="3" fillId="2" borderId="3" xfId="0" applyNumberFormat="1" applyFont="1" applyFill="1" applyBorder="1" applyAlignment="1" applyProtection="1">
      <alignment horizontal="center"/>
      <protection locked="0" hidden="1"/>
    </xf>
    <xf numFmtId="0" fontId="5" fillId="2" borderId="2" xfId="0" applyFont="1" applyFill="1" applyBorder="1" applyAlignment="1" applyProtection="1">
      <alignment horizontal="right"/>
      <protection hidden="1"/>
    </xf>
    <xf numFmtId="0" fontId="5" fillId="2" borderId="3" xfId="0" applyFont="1" applyFill="1" applyBorder="1" applyAlignment="1" applyProtection="1">
      <alignment horizontal="center"/>
      <protection hidden="1"/>
    </xf>
    <xf numFmtId="0" fontId="5" fillId="2" borderId="6" xfId="0" applyFont="1" applyFill="1" applyBorder="1" applyAlignment="1" applyProtection="1">
      <alignment horizontal="center"/>
      <protection hidden="1"/>
    </xf>
    <xf numFmtId="2" fontId="5" fillId="2" borderId="4" xfId="0" applyNumberFormat="1" applyFont="1" applyFill="1" applyBorder="1" applyAlignment="1" applyProtection="1">
      <alignment horizontal="center"/>
      <protection hidden="1"/>
    </xf>
    <xf numFmtId="2" fontId="5" fillId="2" borderId="5" xfId="0" applyNumberFormat="1" applyFont="1" applyFill="1" applyBorder="1" applyAlignment="1" applyProtection="1">
      <alignment horizontal="center"/>
      <protection hidden="1"/>
    </xf>
    <xf numFmtId="0" fontId="5" fillId="2" borderId="2" xfId="0" applyFont="1" applyFill="1" applyBorder="1" applyAlignment="1" applyProtection="1">
      <protection hidden="1"/>
    </xf>
    <xf numFmtId="3" fontId="5" fillId="2" borderId="4" xfId="0" applyNumberFormat="1" applyFont="1" applyFill="1" applyBorder="1" applyAlignment="1" applyProtection="1">
      <alignment horizontal="center"/>
      <protection hidden="1"/>
    </xf>
    <xf numFmtId="0" fontId="5" fillId="2" borderId="3" xfId="0" applyFont="1" applyFill="1" applyBorder="1" applyAlignment="1" applyProtection="1">
      <protection hidden="1"/>
    </xf>
    <xf numFmtId="0" fontId="5" fillId="2" borderId="6" xfId="0" applyFont="1" applyFill="1" applyBorder="1" applyAlignment="1" applyProtection="1">
      <protection hidden="1"/>
    </xf>
    <xf numFmtId="3" fontId="5" fillId="2" borderId="5" xfId="0" applyNumberFormat="1" applyFont="1" applyFill="1" applyBorder="1" applyAlignment="1" applyProtection="1">
      <alignment horizontal="center"/>
      <protection hidden="1"/>
    </xf>
    <xf numFmtId="0" fontId="0" fillId="2" borderId="0" xfId="0" applyFill="1" applyProtection="1">
      <protection hidden="1"/>
    </xf>
    <xf numFmtId="0" fontId="0" fillId="2" borderId="0" xfId="0" applyFill="1"/>
    <xf numFmtId="0" fontId="0" fillId="2" borderId="7" xfId="0" applyFill="1" applyBorder="1" applyProtection="1">
      <protection hidden="1"/>
    </xf>
    <xf numFmtId="0" fontId="0" fillId="2" borderId="8" xfId="0" applyFill="1" applyBorder="1" applyProtection="1">
      <protection hidden="1"/>
    </xf>
    <xf numFmtId="0" fontId="2" fillId="2" borderId="0" xfId="0" applyFont="1" applyFill="1" applyProtection="1">
      <protection hidden="1"/>
    </xf>
    <xf numFmtId="0" fontId="0" fillId="2" borderId="9" xfId="0" applyFill="1" applyBorder="1" applyProtection="1">
      <protection hidden="1"/>
    </xf>
    <xf numFmtId="0" fontId="0" fillId="2" borderId="10" xfId="0" applyFill="1" applyBorder="1" applyProtection="1">
      <protection hidden="1"/>
    </xf>
    <xf numFmtId="0" fontId="4" fillId="2" borderId="0" xfId="0" applyFont="1" applyFill="1" applyProtection="1">
      <protection hidden="1"/>
    </xf>
    <xf numFmtId="0" fontId="1" fillId="2" borderId="0" xfId="0" applyFont="1" applyFill="1" applyProtection="1">
      <protection hidden="1"/>
    </xf>
    <xf numFmtId="164" fontId="3" fillId="2" borderId="2" xfId="0" applyNumberFormat="1" applyFont="1" applyFill="1" applyBorder="1" applyAlignment="1" applyProtection="1">
      <alignment horizontal="center"/>
      <protection locked="0" hidden="1"/>
    </xf>
    <xf numFmtId="0" fontId="0" fillId="2" borderId="4" xfId="0" applyFill="1" applyBorder="1" applyAlignment="1" applyProtection="1">
      <alignment horizontal="center"/>
      <protection hidden="1"/>
    </xf>
    <xf numFmtId="14" fontId="3" fillId="2" borderId="3" xfId="0" applyNumberFormat="1" applyFont="1" applyFill="1" applyBorder="1" applyAlignment="1" applyProtection="1">
      <alignment horizontal="center"/>
      <protection locked="0" hidden="1"/>
    </xf>
    <xf numFmtId="0" fontId="0" fillId="2" borderId="5" xfId="0" applyFill="1" applyBorder="1" applyAlignment="1" applyProtection="1">
      <alignment horizontal="center"/>
      <protection hidden="1"/>
    </xf>
    <xf numFmtId="0" fontId="2" fillId="2" borderId="0" xfId="0" applyFont="1" applyFill="1" applyBorder="1" applyAlignment="1" applyProtection="1">
      <alignment horizontal="center"/>
      <protection hidden="1"/>
    </xf>
    <xf numFmtId="0" fontId="2" fillId="2" borderId="4" xfId="0" applyFont="1" applyFill="1" applyBorder="1" applyAlignment="1" applyProtection="1">
      <alignment horizontal="center"/>
      <protection hidden="1"/>
    </xf>
    <xf numFmtId="0" fontId="2" fillId="2" borderId="5" xfId="0" applyFont="1" applyFill="1" applyBorder="1" applyAlignment="1" applyProtection="1">
      <alignment horizontal="center"/>
      <protection hidden="1"/>
    </xf>
    <xf numFmtId="0" fontId="2" fillId="2" borderId="0" xfId="0" applyFont="1" applyFill="1" applyAlignment="1" applyProtection="1">
      <alignment horizontal="left" wrapText="1"/>
      <protection hidden="1"/>
    </xf>
    <xf numFmtId="165" fontId="3" fillId="2" borderId="2" xfId="0" applyNumberFormat="1" applyFont="1" applyFill="1" applyBorder="1" applyAlignment="1" applyProtection="1">
      <alignment horizontal="center"/>
      <protection locked="0" hidden="1"/>
    </xf>
    <xf numFmtId="164" fontId="3" fillId="2" borderId="3" xfId="0" applyNumberFormat="1" applyFont="1" applyFill="1" applyBorder="1" applyAlignment="1" applyProtection="1">
      <alignment horizontal="center"/>
      <protection locked="0" hidden="1"/>
    </xf>
    <xf numFmtId="0" fontId="0" fillId="2" borderId="14" xfId="0" applyFill="1" applyBorder="1" applyProtection="1">
      <protection hidden="1"/>
    </xf>
    <xf numFmtId="0" fontId="0" fillId="2" borderId="14" xfId="0" applyFill="1" applyBorder="1" applyAlignment="1" applyProtection="1">
      <alignment horizontal="left"/>
      <protection hidden="1"/>
    </xf>
    <xf numFmtId="0" fontId="7" fillId="2" borderId="0" xfId="0" applyFont="1" applyFill="1" applyProtection="1">
      <protection hidden="1"/>
    </xf>
    <xf numFmtId="0" fontId="7" fillId="2" borderId="0" xfId="0" applyFont="1" applyFill="1" applyAlignment="1" applyProtection="1">
      <alignment horizontal="left"/>
      <protection hidden="1"/>
    </xf>
    <xf numFmtId="0" fontId="19" fillId="2" borderId="0" xfId="0" applyFont="1" applyFill="1" applyBorder="1" applyAlignment="1" applyProtection="1">
      <alignment horizontal="left"/>
      <protection hidden="1"/>
    </xf>
    <xf numFmtId="0" fontId="6" fillId="2" borderId="0" xfId="0" applyFont="1" applyFill="1" applyBorder="1" applyAlignment="1" applyProtection="1">
      <alignment horizontal="center"/>
      <protection hidden="1"/>
    </xf>
    <xf numFmtId="164" fontId="6" fillId="2" borderId="0" xfId="0" applyNumberFormat="1" applyFont="1" applyFill="1" applyBorder="1" applyAlignment="1" applyProtection="1">
      <alignment horizontal="center"/>
      <protection hidden="1"/>
    </xf>
    <xf numFmtId="0" fontId="5" fillId="2" borderId="3" xfId="0" applyFont="1" applyFill="1" applyBorder="1" applyAlignment="1" applyProtection="1">
      <alignment horizontal="right"/>
      <protection hidden="1"/>
    </xf>
    <xf numFmtId="0" fontId="5" fillId="2" borderId="17" xfId="0" applyFont="1" applyFill="1" applyBorder="1" applyAlignment="1" applyProtection="1">
      <alignment horizontal="center"/>
      <protection hidden="1"/>
    </xf>
    <xf numFmtId="0" fontId="5" fillId="2" borderId="1" xfId="0" applyFont="1" applyFill="1" applyBorder="1" applyAlignment="1" applyProtection="1">
      <alignment horizontal="center"/>
      <protection hidden="1"/>
    </xf>
    <xf numFmtId="10" fontId="3" fillId="2" borderId="12" xfId="0" applyNumberFormat="1" applyFont="1" applyFill="1" applyBorder="1" applyAlignment="1" applyProtection="1">
      <alignment horizontal="center"/>
      <protection locked="0" hidden="1"/>
    </xf>
    <xf numFmtId="0" fontId="2" fillId="2" borderId="13" xfId="0" applyFont="1" applyFill="1" applyBorder="1" applyAlignment="1" applyProtection="1">
      <alignment horizontal="center"/>
      <protection hidden="1"/>
    </xf>
    <xf numFmtId="0" fontId="0" fillId="2" borderId="0" xfId="0" applyFill="1" applyBorder="1" applyAlignment="1" applyProtection="1">
      <alignment horizontal="center" vertical="center"/>
      <protection hidden="1"/>
    </xf>
    <xf numFmtId="0" fontId="5" fillId="2" borderId="1" xfId="0" applyNumberFormat="1" applyFont="1" applyFill="1" applyBorder="1" applyAlignment="1" applyProtection="1">
      <alignment horizontal="center"/>
      <protection hidden="1"/>
    </xf>
    <xf numFmtId="10" fontId="0" fillId="2" borderId="1" xfId="0" applyNumberFormat="1" applyFill="1" applyBorder="1" applyAlignment="1" applyProtection="1">
      <alignment horizontal="center"/>
      <protection hidden="1"/>
    </xf>
    <xf numFmtId="0" fontId="0" fillId="2" borderId="18" xfId="0" applyFill="1" applyBorder="1" applyProtection="1">
      <protection hidden="1"/>
    </xf>
    <xf numFmtId="0" fontId="5" fillId="2" borderId="17" xfId="0" applyFont="1" applyFill="1" applyBorder="1" applyProtection="1">
      <protection hidden="1"/>
    </xf>
    <xf numFmtId="10" fontId="0" fillId="2" borderId="6" xfId="0" applyNumberFormat="1" applyFill="1" applyBorder="1" applyAlignment="1" applyProtection="1">
      <alignment horizontal="center"/>
      <protection hidden="1"/>
    </xf>
    <xf numFmtId="10" fontId="5" fillId="2" borderId="4" xfId="0" applyNumberFormat="1" applyFont="1" applyFill="1" applyBorder="1" applyAlignment="1" applyProtection="1">
      <alignment horizontal="center"/>
      <protection hidden="1"/>
    </xf>
    <xf numFmtId="0" fontId="0" fillId="2" borderId="2" xfId="0" applyFill="1" applyBorder="1" applyAlignment="1" applyProtection="1">
      <alignment horizontal="right"/>
      <protection hidden="1"/>
    </xf>
    <xf numFmtId="10" fontId="5" fillId="2" borderId="5" xfId="0" applyNumberFormat="1" applyFont="1" applyFill="1" applyBorder="1" applyAlignment="1" applyProtection="1">
      <alignment horizontal="center"/>
      <protection hidden="1"/>
    </xf>
    <xf numFmtId="0" fontId="5" fillId="2" borderId="1" xfId="0" applyFont="1" applyFill="1" applyBorder="1" applyAlignment="1" applyProtection="1">
      <alignment horizontal="center"/>
      <protection hidden="1"/>
    </xf>
    <xf numFmtId="0" fontId="5" fillId="2" borderId="2" xfId="0" applyFont="1" applyFill="1" applyBorder="1" applyAlignment="1" applyProtection="1">
      <alignment horizontal="center"/>
      <protection hidden="1"/>
    </xf>
    <xf numFmtId="0" fontId="0" fillId="0" borderId="15" xfId="0" applyBorder="1" applyAlignment="1">
      <alignment horizontal="center"/>
    </xf>
    <xf numFmtId="2" fontId="22" fillId="0" borderId="28" xfId="0" applyNumberFormat="1" applyFont="1" applyBorder="1" applyAlignment="1">
      <alignment horizontal="center"/>
    </xf>
    <xf numFmtId="0" fontId="22" fillId="0" borderId="11" xfId="0" applyFont="1" applyBorder="1" applyAlignment="1">
      <alignment horizontal="center"/>
    </xf>
    <xf numFmtId="0" fontId="0" fillId="0" borderId="2" xfId="0" applyBorder="1" applyAlignment="1">
      <alignment horizontal="center"/>
    </xf>
    <xf numFmtId="2" fontId="23" fillId="0" borderId="1" xfId="0" applyNumberFormat="1" applyFont="1" applyBorder="1" applyAlignment="1">
      <alignment horizontal="center"/>
    </xf>
    <xf numFmtId="0" fontId="23" fillId="0" borderId="4" xfId="0" applyFont="1" applyBorder="1" applyAlignment="1">
      <alignment horizontal="center"/>
    </xf>
    <xf numFmtId="2" fontId="24" fillId="2" borderId="1" xfId="0" applyNumberFormat="1" applyFont="1" applyFill="1" applyBorder="1" applyAlignment="1" applyProtection="1">
      <alignment horizontal="center"/>
      <protection hidden="1"/>
    </xf>
    <xf numFmtId="0" fontId="24" fillId="2" borderId="4" xfId="0" applyFont="1" applyFill="1" applyBorder="1" applyAlignment="1" applyProtection="1">
      <alignment horizontal="center"/>
      <protection hidden="1"/>
    </xf>
    <xf numFmtId="0" fontId="0" fillId="0" borderId="3" xfId="0" applyBorder="1" applyAlignment="1">
      <alignment horizontal="center"/>
    </xf>
    <xf numFmtId="2" fontId="23" fillId="0" borderId="6" xfId="0" applyNumberFormat="1" applyFont="1" applyBorder="1" applyAlignment="1">
      <alignment horizontal="center"/>
    </xf>
    <xf numFmtId="0" fontId="23" fillId="0" borderId="5" xfId="0" applyFont="1" applyBorder="1" applyAlignment="1">
      <alignment horizontal="center"/>
    </xf>
    <xf numFmtId="0" fontId="0" fillId="0" borderId="0" xfId="0" applyFill="1" applyBorder="1"/>
    <xf numFmtId="0" fontId="0" fillId="0" borderId="0" xfId="0" applyFill="1"/>
    <xf numFmtId="0" fontId="0" fillId="0" borderId="0" xfId="0" applyFill="1" applyProtection="1">
      <protection hidden="1"/>
    </xf>
    <xf numFmtId="0" fontId="7" fillId="0" borderId="0" xfId="0" applyFont="1" applyFill="1" applyProtection="1">
      <protection hidden="1"/>
    </xf>
    <xf numFmtId="0" fontId="7" fillId="0" borderId="0" xfId="0" applyFont="1" applyFill="1" applyAlignment="1" applyProtection="1">
      <alignment horizontal="left"/>
      <protection hidden="1"/>
    </xf>
    <xf numFmtId="164" fontId="5" fillId="2" borderId="31" xfId="0" applyNumberFormat="1" applyFont="1" applyFill="1" applyBorder="1" applyAlignment="1" applyProtection="1">
      <alignment horizontal="center"/>
      <protection hidden="1"/>
    </xf>
    <xf numFmtId="0" fontId="30" fillId="2" borderId="16" xfId="0" applyNumberFormat="1" applyFont="1" applyFill="1" applyBorder="1" applyAlignment="1" applyProtection="1">
      <alignment horizontal="left" vertical="center"/>
      <protection hidden="1"/>
    </xf>
    <xf numFmtId="164" fontId="30" fillId="2" borderId="17" xfId="0" applyNumberFormat="1" applyFont="1" applyFill="1" applyBorder="1" applyAlignment="1" applyProtection="1">
      <alignment horizontal="center" vertical="center"/>
      <protection hidden="1"/>
    </xf>
    <xf numFmtId="0" fontId="30" fillId="2" borderId="2" xfId="0" applyNumberFormat="1" applyFont="1" applyFill="1" applyBorder="1" applyAlignment="1" applyProtection="1">
      <alignment horizontal="left" vertical="center"/>
      <protection hidden="1"/>
    </xf>
    <xf numFmtId="164" fontId="30" fillId="2" borderId="4" xfId="0" applyNumberFormat="1" applyFont="1" applyFill="1" applyBorder="1" applyAlignment="1" applyProtection="1">
      <alignment horizontal="center" vertical="center"/>
      <protection hidden="1"/>
    </xf>
    <xf numFmtId="164" fontId="30" fillId="2" borderId="11" xfId="0" applyNumberFormat="1" applyFont="1" applyFill="1" applyBorder="1" applyAlignment="1" applyProtection="1">
      <alignment horizontal="center" vertical="center"/>
      <protection hidden="1"/>
    </xf>
    <xf numFmtId="0" fontId="2" fillId="2" borderId="2" xfId="0" applyFont="1" applyFill="1" applyBorder="1" applyAlignment="1" applyProtection="1">
      <alignment horizontal="left" vertical="center"/>
      <protection hidden="1"/>
    </xf>
    <xf numFmtId="164" fontId="33" fillId="2" borderId="4" xfId="0" applyNumberFormat="1" applyFont="1" applyFill="1" applyBorder="1" applyAlignment="1" applyProtection="1">
      <alignment horizontal="center" vertical="center"/>
      <protection locked="0" hidden="1"/>
    </xf>
    <xf numFmtId="0" fontId="31" fillId="3" borderId="25" xfId="0" applyFont="1" applyFill="1" applyBorder="1" applyAlignment="1" applyProtection="1">
      <alignment horizontal="left" vertical="center"/>
      <protection hidden="1"/>
    </xf>
    <xf numFmtId="0" fontId="31" fillId="3" borderId="25" xfId="0" applyFont="1" applyFill="1" applyBorder="1" applyAlignment="1" applyProtection="1">
      <alignment horizontal="left"/>
      <protection hidden="1"/>
    </xf>
    <xf numFmtId="164" fontId="32" fillId="3" borderId="35" xfId="0" applyNumberFormat="1" applyFont="1" applyFill="1" applyBorder="1" applyAlignment="1" applyProtection="1">
      <alignment horizontal="center" vertical="center"/>
      <protection locked="0" hidden="1"/>
    </xf>
    <xf numFmtId="0" fontId="33" fillId="2" borderId="21" xfId="0" applyFont="1" applyFill="1" applyBorder="1" applyAlignment="1" applyProtection="1">
      <alignment horizontal="left" vertical="center"/>
      <protection locked="0" hidden="1"/>
    </xf>
    <xf numFmtId="164" fontId="33" fillId="2" borderId="13" xfId="0" applyNumberFormat="1" applyFont="1" applyFill="1" applyBorder="1" applyAlignment="1" applyProtection="1">
      <alignment horizontal="center" vertical="center"/>
      <protection locked="0" hidden="1"/>
    </xf>
    <xf numFmtId="0" fontId="30" fillId="2" borderId="15" xfId="0" applyNumberFormat="1" applyFont="1" applyFill="1" applyBorder="1" applyAlignment="1" applyProtection="1">
      <alignment horizontal="left" vertical="center"/>
      <protection hidden="1"/>
    </xf>
    <xf numFmtId="164" fontId="33" fillId="2" borderId="11" xfId="0" applyNumberFormat="1" applyFont="1" applyFill="1" applyBorder="1" applyAlignment="1" applyProtection="1">
      <alignment horizontal="center" vertical="center"/>
      <protection locked="0" hidden="1"/>
    </xf>
    <xf numFmtId="0" fontId="31" fillId="3" borderId="16" xfId="0" applyNumberFormat="1" applyFont="1" applyFill="1" applyBorder="1" applyAlignment="1" applyProtection="1">
      <alignment horizontal="left" vertical="center"/>
      <protection hidden="1"/>
    </xf>
    <xf numFmtId="0" fontId="31" fillId="3" borderId="34" xfId="0" applyNumberFormat="1" applyFont="1" applyFill="1" applyBorder="1" applyAlignment="1" applyProtection="1">
      <alignment horizontal="left" vertical="center"/>
      <protection hidden="1"/>
    </xf>
    <xf numFmtId="14" fontId="32" fillId="3" borderId="17" xfId="0" applyNumberFormat="1" applyFont="1" applyFill="1" applyBorder="1" applyAlignment="1" applyProtection="1">
      <alignment horizontal="center" vertical="center"/>
      <protection locked="0" hidden="1"/>
    </xf>
    <xf numFmtId="0" fontId="30" fillId="2" borderId="3" xfId="0" applyFont="1" applyFill="1" applyBorder="1" applyAlignment="1" applyProtection="1">
      <alignment horizontal="left" vertical="center"/>
      <protection hidden="1"/>
    </xf>
    <xf numFmtId="164" fontId="30" fillId="2" borderId="5" xfId="0" applyNumberFormat="1" applyFont="1" applyFill="1" applyBorder="1" applyAlignment="1" applyProtection="1">
      <alignment horizontal="center" vertical="center"/>
      <protection hidden="1"/>
    </xf>
    <xf numFmtId="164" fontId="31" fillId="3" borderId="33" xfId="0" applyNumberFormat="1" applyFont="1" applyFill="1" applyBorder="1" applyAlignment="1" applyProtection="1">
      <alignment horizontal="center" vertical="center"/>
      <protection hidden="1"/>
    </xf>
    <xf numFmtId="164" fontId="31" fillId="3" borderId="33" xfId="0" applyNumberFormat="1" applyFont="1" applyFill="1" applyBorder="1" applyAlignment="1" applyProtection="1">
      <alignment horizontal="center"/>
      <protection hidden="1"/>
    </xf>
    <xf numFmtId="0" fontId="0" fillId="4" borderId="36" xfId="0" applyFill="1" applyBorder="1" applyProtection="1">
      <protection hidden="1"/>
    </xf>
    <xf numFmtId="0" fontId="0" fillId="4" borderId="37" xfId="0" applyFill="1" applyBorder="1" applyProtection="1">
      <protection hidden="1"/>
    </xf>
    <xf numFmtId="0" fontId="0" fillId="4" borderId="38" xfId="0" applyFill="1" applyBorder="1" applyProtection="1">
      <protection hidden="1"/>
    </xf>
    <xf numFmtId="0" fontId="0" fillId="4" borderId="39" xfId="0" applyFill="1" applyBorder="1" applyProtection="1">
      <protection hidden="1"/>
    </xf>
    <xf numFmtId="14" fontId="37" fillId="2" borderId="19" xfId="0" applyNumberFormat="1" applyFont="1" applyFill="1" applyBorder="1" applyAlignment="1" applyProtection="1">
      <alignment horizontal="center"/>
      <protection hidden="1"/>
    </xf>
    <xf numFmtId="14" fontId="37" fillId="2" borderId="20" xfId="0" applyNumberFormat="1" applyFont="1" applyFill="1" applyBorder="1" applyAlignment="1" applyProtection="1">
      <alignment horizontal="center"/>
      <protection hidden="1"/>
    </xf>
    <xf numFmtId="0" fontId="34" fillId="0" borderId="9" xfId="0" applyFont="1" applyFill="1" applyBorder="1" applyAlignment="1" applyProtection="1">
      <alignment horizontal="center" vertical="center" wrapText="1"/>
      <protection hidden="1"/>
    </xf>
    <xf numFmtId="0" fontId="34" fillId="0" borderId="10" xfId="0" applyFont="1" applyFill="1" applyBorder="1" applyAlignment="1" applyProtection="1">
      <alignment horizontal="center" vertical="center" wrapText="1"/>
      <protection hidden="1"/>
    </xf>
    <xf numFmtId="0" fontId="34" fillId="0" borderId="23" xfId="0" applyFont="1" applyFill="1" applyBorder="1" applyAlignment="1" applyProtection="1">
      <alignment horizontal="center" vertical="center" wrapText="1"/>
      <protection hidden="1"/>
    </xf>
    <xf numFmtId="0" fontId="34" fillId="0" borderId="24" xfId="0" applyFont="1" applyFill="1" applyBorder="1" applyAlignment="1" applyProtection="1">
      <alignment horizontal="center" vertical="center" wrapText="1"/>
      <protection hidden="1"/>
    </xf>
    <xf numFmtId="0" fontId="22" fillId="2" borderId="0" xfId="0"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protection locked="0" hidden="1"/>
    </xf>
    <xf numFmtId="0" fontId="36" fillId="0" borderId="8" xfId="0" applyFont="1" applyBorder="1"/>
    <xf numFmtId="0" fontId="35" fillId="2" borderId="19" xfId="0" applyFont="1" applyFill="1" applyBorder="1" applyAlignment="1" applyProtection="1">
      <alignment horizontal="center" vertical="top"/>
      <protection locked="0" hidden="1"/>
    </xf>
    <xf numFmtId="0" fontId="36" fillId="0" borderId="20" xfId="0" applyFont="1" applyBorder="1"/>
    <xf numFmtId="0" fontId="37" fillId="2" borderId="21" xfId="0" applyFont="1" applyFill="1" applyBorder="1" applyAlignment="1" applyProtection="1">
      <alignment horizontal="center"/>
      <protection hidden="1"/>
    </xf>
    <xf numFmtId="0" fontId="37" fillId="2" borderId="22" xfId="0" applyFont="1" applyFill="1" applyBorder="1" applyAlignment="1" applyProtection="1">
      <alignment horizontal="center"/>
      <protection hidden="1"/>
    </xf>
    <xf numFmtId="0" fontId="21" fillId="5" borderId="16" xfId="0" applyFont="1" applyFill="1" applyBorder="1" applyAlignment="1" applyProtection="1">
      <alignment horizontal="center"/>
      <protection hidden="1"/>
    </xf>
    <xf numFmtId="0" fontId="21" fillId="5" borderId="17" xfId="0" applyFont="1" applyFill="1" applyBorder="1" applyAlignment="1" applyProtection="1">
      <alignment horizontal="center"/>
      <protection hidden="1"/>
    </xf>
    <xf numFmtId="0" fontId="41" fillId="0" borderId="0" xfId="0" applyFont="1" applyFill="1" applyAlignment="1" applyProtection="1">
      <alignment horizontal="center"/>
      <protection hidden="1"/>
    </xf>
    <xf numFmtId="0" fontId="39" fillId="4" borderId="38" xfId="0" applyFont="1" applyFill="1" applyBorder="1" applyAlignment="1" applyProtection="1">
      <alignment horizontal="center"/>
      <protection hidden="1"/>
    </xf>
    <xf numFmtId="0" fontId="39" fillId="4" borderId="39" xfId="0" applyFont="1" applyFill="1" applyBorder="1" applyAlignment="1" applyProtection="1">
      <alignment horizontal="center"/>
      <protection hidden="1"/>
    </xf>
    <xf numFmtId="0" fontId="39" fillId="4" borderId="38" xfId="0" applyFont="1" applyFill="1" applyBorder="1" applyAlignment="1" applyProtection="1">
      <alignment horizontal="center" vertical="top"/>
      <protection hidden="1"/>
    </xf>
    <xf numFmtId="0" fontId="39" fillId="4" borderId="39" xfId="0" applyFont="1" applyFill="1" applyBorder="1" applyAlignment="1" applyProtection="1">
      <alignment horizontal="center" vertical="top"/>
      <protection hidden="1"/>
    </xf>
    <xf numFmtId="0" fontId="40" fillId="4" borderId="40" xfId="1" applyFont="1" applyFill="1" applyBorder="1" applyAlignment="1" applyProtection="1">
      <alignment horizontal="center" vertical="top"/>
      <protection hidden="1"/>
    </xf>
    <xf numFmtId="0" fontId="40" fillId="4" borderId="41" xfId="1" applyFont="1" applyFill="1" applyBorder="1" applyAlignment="1" applyProtection="1">
      <alignment horizontal="center" vertical="top"/>
      <protection hidden="1"/>
    </xf>
    <xf numFmtId="0" fontId="0" fillId="2" borderId="7" xfId="0" applyFont="1" applyFill="1" applyBorder="1" applyAlignment="1" applyProtection="1">
      <alignment horizontal="center" vertical="center" wrapText="1"/>
      <protection hidden="1"/>
    </xf>
    <xf numFmtId="0" fontId="0" fillId="2" borderId="8" xfId="0" applyFont="1" applyFill="1" applyBorder="1" applyAlignment="1" applyProtection="1">
      <alignment horizontal="center" vertical="center" wrapText="1"/>
      <protection hidden="1"/>
    </xf>
    <xf numFmtId="0" fontId="0" fillId="2" borderId="19" xfId="0" applyFont="1" applyFill="1" applyBorder="1" applyAlignment="1" applyProtection="1">
      <alignment horizontal="center" vertical="center" wrapText="1"/>
      <protection hidden="1"/>
    </xf>
    <xf numFmtId="0" fontId="0" fillId="2" borderId="20" xfId="0" applyFont="1" applyFill="1" applyBorder="1" applyAlignment="1" applyProtection="1">
      <alignment horizontal="center" vertical="center" wrapText="1"/>
      <protection hidden="1"/>
    </xf>
    <xf numFmtId="0" fontId="5" fillId="2" borderId="16" xfId="0" applyFont="1" applyFill="1" applyBorder="1" applyAlignment="1" applyProtection="1">
      <alignment horizontal="center"/>
      <protection hidden="1"/>
    </xf>
    <xf numFmtId="0" fontId="5" fillId="2" borderId="18" xfId="0" applyFont="1" applyFill="1" applyBorder="1" applyAlignment="1" applyProtection="1">
      <alignment horizontal="center"/>
      <protection hidden="1"/>
    </xf>
    <xf numFmtId="0" fontId="5" fillId="2" borderId="32" xfId="0" applyFont="1" applyFill="1" applyBorder="1" applyAlignment="1" applyProtection="1">
      <alignment horizontal="center"/>
      <protection hidden="1"/>
    </xf>
    <xf numFmtId="0" fontId="5" fillId="2" borderId="33" xfId="0" applyFont="1" applyFill="1" applyBorder="1" applyAlignment="1" applyProtection="1">
      <alignment horizontal="center"/>
      <protection hidden="1"/>
    </xf>
    <xf numFmtId="0" fontId="5" fillId="2" borderId="17" xfId="0" applyFont="1" applyFill="1" applyBorder="1" applyAlignment="1" applyProtection="1">
      <alignment horizontal="center"/>
      <protection hidden="1"/>
    </xf>
    <xf numFmtId="0" fontId="27" fillId="0" borderId="9" xfId="0" applyFont="1" applyBorder="1" applyAlignment="1">
      <alignment horizontal="center"/>
    </xf>
    <xf numFmtId="0" fontId="27" fillId="0" borderId="0" xfId="0" applyFont="1" applyBorder="1" applyAlignment="1">
      <alignment horizontal="center"/>
    </xf>
    <xf numFmtId="0" fontId="27" fillId="0" borderId="10" xfId="0" applyFont="1" applyBorder="1" applyAlignment="1">
      <alignment horizontal="center"/>
    </xf>
    <xf numFmtId="0" fontId="27" fillId="0" borderId="19" xfId="0" applyFont="1" applyBorder="1" applyAlignment="1">
      <alignment horizontal="center"/>
    </xf>
    <xf numFmtId="0" fontId="27" fillId="0" borderId="30" xfId="0" applyFont="1" applyBorder="1" applyAlignment="1">
      <alignment horizontal="center"/>
    </xf>
    <xf numFmtId="0" fontId="27" fillId="0" borderId="20" xfId="0" applyFont="1" applyBorder="1" applyAlignment="1">
      <alignment horizontal="center"/>
    </xf>
    <xf numFmtId="0" fontId="20" fillId="0" borderId="29" xfId="0" applyFont="1" applyBorder="1" applyAlignment="1">
      <alignment horizontal="center"/>
    </xf>
    <xf numFmtId="0" fontId="0" fillId="0" borderId="25" xfId="0" applyBorder="1" applyAlignment="1">
      <alignment horizontal="center"/>
    </xf>
    <xf numFmtId="0" fontId="0" fillId="0" borderId="27" xfId="0" applyBorder="1" applyAlignment="1">
      <alignment horizontal="center"/>
    </xf>
    <xf numFmtId="0" fontId="0" fillId="0" borderId="26" xfId="0" applyBorder="1" applyAlignment="1">
      <alignment horizontal="center"/>
    </xf>
    <xf numFmtId="0" fontId="21" fillId="0" borderId="0" xfId="0" applyFont="1" applyAlignment="1">
      <alignment horizontal="center"/>
    </xf>
    <xf numFmtId="0" fontId="26" fillId="0" borderId="25" xfId="0" applyFont="1" applyFill="1" applyBorder="1" applyAlignment="1">
      <alignment horizontal="center"/>
    </xf>
    <xf numFmtId="0" fontId="26" fillId="0" borderId="27" xfId="0" applyFont="1" applyFill="1" applyBorder="1" applyAlignment="1">
      <alignment horizontal="center"/>
    </xf>
    <xf numFmtId="0" fontId="26" fillId="0" borderId="26" xfId="0" applyFont="1" applyFill="1" applyBorder="1" applyAlignment="1">
      <alignment horizontal="center"/>
    </xf>
    <xf numFmtId="0" fontId="27" fillId="0" borderId="7" xfId="0" applyFont="1" applyBorder="1" applyAlignment="1">
      <alignment horizontal="center"/>
    </xf>
    <xf numFmtId="0" fontId="27" fillId="0" borderId="29" xfId="0" applyFont="1" applyBorder="1" applyAlignment="1">
      <alignment horizontal="center"/>
    </xf>
    <xf numFmtId="0" fontId="27" fillId="0" borderId="8" xfId="0" applyFont="1" applyBorder="1" applyAlignment="1">
      <alignment horizontal="center"/>
    </xf>
  </cellXfs>
  <cellStyles count="2">
    <cellStyle name="Hyperlink" xfId="1" builtinId="8"/>
    <cellStyle name="Normal" xfId="0" builtinId="0"/>
  </cellStyles>
  <dxfs count="9">
    <dxf>
      <font>
        <color auto="1"/>
      </font>
      <fill>
        <patternFill patternType="solid">
          <bgColor rgb="FFFF0000"/>
        </patternFill>
      </fill>
    </dxf>
    <dxf>
      <font>
        <color auto="1"/>
      </font>
      <fill>
        <patternFill>
          <bgColor rgb="FFFF0000"/>
        </patternFill>
      </fill>
    </dxf>
    <dxf>
      <font>
        <color auto="1"/>
      </font>
      <fill>
        <patternFill patternType="solid">
          <bgColor rgb="FFFF0000"/>
        </patternFill>
      </fill>
    </dxf>
    <dxf>
      <font>
        <color theme="1"/>
      </font>
      <fill>
        <patternFill>
          <bgColor rgb="FFFF0000"/>
        </patternFill>
      </fill>
    </dxf>
    <dxf>
      <font>
        <condense val="0"/>
        <extend val="0"/>
        <color indexed="9"/>
      </font>
      <fill>
        <patternFill>
          <bgColor indexed="10"/>
        </patternFill>
      </fill>
    </dxf>
    <dxf>
      <font>
        <b/>
        <i val="0"/>
        <condense val="0"/>
        <extend val="0"/>
        <color indexed="9"/>
      </font>
      <fill>
        <patternFill>
          <bgColor indexed="10"/>
        </patternFill>
      </fill>
    </dxf>
    <dxf>
      <font>
        <b val="0"/>
        <i val="0"/>
        <condense val="0"/>
        <extend val="0"/>
        <color indexed="12"/>
      </font>
    </dxf>
    <dxf>
      <font>
        <condense val="0"/>
        <extend val="0"/>
        <color indexed="9"/>
      </font>
    </dxf>
    <dxf>
      <font>
        <color auto="1"/>
      </font>
      <fill>
        <patternFill>
          <bgColor rgb="FFFF0000"/>
        </patternFill>
      </fill>
    </dxf>
  </dxfs>
  <tableStyles count="0" defaultTableStyle="TableStyleMedium9"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tiff"/><Relationship Id="rId1" Type="http://schemas.openxmlformats.org/officeDocument/2006/relationships/hyperlink" Target="http://upkeeppropertyservices.com" TargetMode="External"/></Relationships>
</file>

<file path=xl/drawings/drawing1.xml><?xml version="1.0" encoding="utf-8"?>
<xdr:wsDr xmlns:xdr="http://schemas.openxmlformats.org/drawingml/2006/spreadsheetDrawing" xmlns:a="http://schemas.openxmlformats.org/drawingml/2006/main">
  <xdr:twoCellAnchor>
    <xdr:from>
      <xdr:col>1</xdr:col>
      <xdr:colOff>3762374</xdr:colOff>
      <xdr:row>1</xdr:row>
      <xdr:rowOff>114300</xdr:rowOff>
    </xdr:from>
    <xdr:to>
      <xdr:col>3</xdr:col>
      <xdr:colOff>19050</xdr:colOff>
      <xdr:row>7</xdr:row>
      <xdr:rowOff>85725</xdr:rowOff>
    </xdr:to>
    <xdr:sp macro="" textlink="">
      <xdr:nvSpPr>
        <xdr:cNvPr id="3" name="TextBox 2"/>
        <xdr:cNvSpPr txBox="1"/>
      </xdr:nvSpPr>
      <xdr:spPr>
        <a:xfrm>
          <a:off x="3857624" y="200025"/>
          <a:ext cx="1847851" cy="1123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800">
              <a:latin typeface="Tahoma" pitchFamily="34" charset="0"/>
              <a:ea typeface="Tahoma" pitchFamily="34" charset="0"/>
              <a:cs typeface="Tahoma" pitchFamily="34" charset="0"/>
            </a:rPr>
            <a:t>Estimated</a:t>
          </a:r>
        </a:p>
        <a:p>
          <a:pPr algn="ctr"/>
          <a:r>
            <a:rPr lang="en-US" sz="1800">
              <a:latin typeface="Tahoma" pitchFamily="34" charset="0"/>
              <a:ea typeface="Tahoma" pitchFamily="34" charset="0"/>
              <a:cs typeface="Tahoma" pitchFamily="34" charset="0"/>
            </a:rPr>
            <a:t>Seller</a:t>
          </a:r>
        </a:p>
        <a:p>
          <a:pPr algn="ctr"/>
          <a:r>
            <a:rPr lang="en-US" sz="1800">
              <a:latin typeface="Tahoma" pitchFamily="34" charset="0"/>
              <a:ea typeface="Tahoma" pitchFamily="34" charset="0"/>
              <a:cs typeface="Tahoma" pitchFamily="34" charset="0"/>
            </a:rPr>
            <a:t> </a:t>
          </a:r>
          <a:r>
            <a:rPr lang="en-US" sz="1800" baseline="0">
              <a:latin typeface="Tahoma" pitchFamily="34" charset="0"/>
              <a:ea typeface="Tahoma" pitchFamily="34" charset="0"/>
              <a:cs typeface="Tahoma" pitchFamily="34" charset="0"/>
            </a:rPr>
            <a:t>Net Proceeds</a:t>
          </a:r>
        </a:p>
      </xdr:txBody>
    </xdr:sp>
    <xdr:clientData/>
  </xdr:twoCellAnchor>
  <xdr:twoCellAnchor editAs="oneCell">
    <xdr:from>
      <xdr:col>4</xdr:col>
      <xdr:colOff>85725</xdr:colOff>
      <xdr:row>1</xdr:row>
      <xdr:rowOff>106840</xdr:rowOff>
    </xdr:from>
    <xdr:to>
      <xdr:col>5</xdr:col>
      <xdr:colOff>1209675</xdr:colOff>
      <xdr:row>6</xdr:row>
      <xdr:rowOff>128993</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53125" y="192565"/>
          <a:ext cx="2219325" cy="974653"/>
        </a:xfrm>
        <a:prstGeom prst="rect">
          <a:avLst/>
        </a:prstGeom>
        <a:ln w="28575">
          <a:solidFill>
            <a:schemeClr val="tx1"/>
          </a:solidFill>
        </a:ln>
      </xdr:spPr>
    </xdr:pic>
    <xdr:clientData/>
  </xdr:twoCellAnchor>
  <xdr:twoCellAnchor editAs="oneCell">
    <xdr:from>
      <xdr:col>1</xdr:col>
      <xdr:colOff>66675</xdr:colOff>
      <xdr:row>1</xdr:row>
      <xdr:rowOff>91742</xdr:rowOff>
    </xdr:from>
    <xdr:to>
      <xdr:col>1</xdr:col>
      <xdr:colOff>3514725</xdr:colOff>
      <xdr:row>6</xdr:row>
      <xdr:rowOff>123825</xdr:rowOff>
    </xdr:to>
    <xdr:pic>
      <xdr:nvPicPr>
        <xdr:cNvPr id="4" name="Picture 3" descr="State Street Title Logo.jpg"/>
        <xdr:cNvPicPr>
          <a:picLocks noChangeAspect="1"/>
        </xdr:cNvPicPr>
      </xdr:nvPicPr>
      <xdr:blipFill>
        <a:blip xmlns:r="http://schemas.openxmlformats.org/officeDocument/2006/relationships" r:embed="rId3" cstate="print"/>
        <a:stretch>
          <a:fillRect/>
        </a:stretch>
      </xdr:blipFill>
      <xdr:spPr>
        <a:xfrm>
          <a:off x="161925" y="177467"/>
          <a:ext cx="3448050" cy="984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upkeeppropertyservices.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K93"/>
  <sheetViews>
    <sheetView tabSelected="1" zoomScaleNormal="100" workbookViewId="0">
      <selection activeCell="B40" sqref="B40"/>
    </sheetView>
  </sheetViews>
  <sheetFormatPr defaultRowHeight="15" x14ac:dyDescent="0.25"/>
  <cols>
    <col min="1" max="1" width="1.42578125" customWidth="1"/>
    <col min="2" max="2" width="68.42578125" customWidth="1"/>
    <col min="3" max="3" width="15.42578125" customWidth="1"/>
    <col min="4" max="4" width="2.7109375" customWidth="1"/>
    <col min="5" max="5" width="16.42578125" customWidth="1"/>
    <col min="6" max="6" width="19.5703125" customWidth="1"/>
    <col min="7" max="7" width="2" customWidth="1"/>
  </cols>
  <sheetData>
    <row r="1" spans="1:11" ht="6.75" customHeight="1" thickBot="1" x14ac:dyDescent="0.3">
      <c r="A1" s="25"/>
      <c r="B1" s="25"/>
      <c r="C1" s="25"/>
      <c r="D1" s="25"/>
      <c r="E1" s="80"/>
      <c r="F1" s="80"/>
      <c r="G1" s="25"/>
      <c r="H1" s="78"/>
      <c r="I1" s="78"/>
    </row>
    <row r="2" spans="1:11" ht="15" customHeight="1" x14ac:dyDescent="0.25">
      <c r="A2" s="25"/>
      <c r="B2" s="27"/>
      <c r="C2" s="28"/>
      <c r="D2" s="25"/>
      <c r="E2" s="105"/>
      <c r="F2" s="106"/>
      <c r="G2" s="25"/>
      <c r="H2" s="115" t="s">
        <v>55</v>
      </c>
      <c r="I2" s="115"/>
      <c r="J2" s="115"/>
      <c r="K2" s="115"/>
    </row>
    <row r="3" spans="1:11" x14ac:dyDescent="0.25">
      <c r="A3" s="29"/>
      <c r="B3" s="30"/>
      <c r="C3" s="31"/>
      <c r="D3" s="32"/>
      <c r="E3" s="107"/>
      <c r="F3" s="108"/>
      <c r="G3" s="25"/>
      <c r="H3" s="115"/>
      <c r="I3" s="115"/>
      <c r="J3" s="115"/>
      <c r="K3" s="115"/>
    </row>
    <row r="4" spans="1:11" x14ac:dyDescent="0.25">
      <c r="A4" s="29"/>
      <c r="B4" s="30"/>
      <c r="C4" s="31"/>
      <c r="D4" s="32"/>
      <c r="E4" s="107"/>
      <c r="F4" s="108"/>
      <c r="G4" s="25"/>
      <c r="H4" s="115"/>
      <c r="I4" s="115"/>
      <c r="J4" s="115"/>
      <c r="K4" s="115"/>
    </row>
    <row r="5" spans="1:11" x14ac:dyDescent="0.25">
      <c r="A5" s="29"/>
      <c r="B5" s="30"/>
      <c r="C5" s="31"/>
      <c r="D5" s="29"/>
      <c r="E5" s="107"/>
      <c r="F5" s="108"/>
      <c r="G5" s="25"/>
      <c r="H5" s="115"/>
      <c r="I5" s="115"/>
      <c r="J5" s="115"/>
      <c r="K5" s="115"/>
    </row>
    <row r="6" spans="1:11" x14ac:dyDescent="0.25">
      <c r="A6" s="29"/>
      <c r="B6" s="30"/>
      <c r="C6" s="31"/>
      <c r="D6" s="33"/>
      <c r="E6" s="107"/>
      <c r="F6" s="108"/>
      <c r="G6" s="25"/>
      <c r="H6" s="115"/>
      <c r="I6" s="115"/>
      <c r="J6" s="115"/>
      <c r="K6" s="115"/>
    </row>
    <row r="7" spans="1:11" ht="15.75" thickBot="1" x14ac:dyDescent="0.3">
      <c r="A7" s="29"/>
      <c r="B7" s="30"/>
      <c r="C7" s="31"/>
      <c r="D7" s="29"/>
      <c r="E7" s="107"/>
      <c r="F7" s="108"/>
      <c r="G7" s="25"/>
      <c r="H7" s="115"/>
      <c r="I7" s="115"/>
      <c r="J7" s="115"/>
      <c r="K7" s="115"/>
    </row>
    <row r="8" spans="1:11" ht="18.75" customHeight="1" x14ac:dyDescent="0.25">
      <c r="A8" s="29"/>
      <c r="B8" s="116" t="s">
        <v>0</v>
      </c>
      <c r="C8" s="117"/>
      <c r="D8" s="29"/>
      <c r="E8" s="125" t="s">
        <v>77</v>
      </c>
      <c r="F8" s="126"/>
      <c r="G8" s="25"/>
      <c r="H8" s="115"/>
      <c r="I8" s="115"/>
      <c r="J8" s="115"/>
      <c r="K8" s="115"/>
    </row>
    <row r="9" spans="1:11" ht="16.5" customHeight="1" thickBot="1" x14ac:dyDescent="0.3">
      <c r="A9" s="29"/>
      <c r="B9" s="118" t="s">
        <v>48</v>
      </c>
      <c r="C9" s="119"/>
      <c r="D9" s="29"/>
      <c r="E9" s="127" t="s">
        <v>78</v>
      </c>
      <c r="F9" s="128"/>
      <c r="G9" s="25"/>
      <c r="H9" s="78"/>
    </row>
    <row r="10" spans="1:11" ht="16.5" customHeight="1" x14ac:dyDescent="0.25">
      <c r="A10" s="29"/>
      <c r="B10" s="98" t="s">
        <v>1</v>
      </c>
      <c r="C10" s="100">
        <v>42005</v>
      </c>
      <c r="D10" s="29"/>
      <c r="E10" s="129" t="s">
        <v>79</v>
      </c>
      <c r="F10" s="130"/>
      <c r="G10" s="25"/>
      <c r="H10" s="78"/>
      <c r="I10" s="78"/>
    </row>
    <row r="11" spans="1:11" ht="16.5" customHeight="1" thickBot="1" x14ac:dyDescent="0.3">
      <c r="A11" s="29"/>
      <c r="B11" s="99" t="s">
        <v>3</v>
      </c>
      <c r="C11" s="93">
        <v>0</v>
      </c>
      <c r="D11" s="29"/>
      <c r="E11" s="25"/>
      <c r="F11" s="25"/>
      <c r="G11" s="25"/>
      <c r="H11" s="78"/>
      <c r="I11" s="78"/>
    </row>
    <row r="12" spans="1:11" ht="16.5" customHeight="1" x14ac:dyDescent="0.25">
      <c r="A12" s="29"/>
      <c r="B12" s="84" t="str">
        <f xml:space="preserve"> "Winter Tax ($" &amp; E13 &amp; ")" &amp; " - Credit for " &amp; TEXT(C10,"mmm dd, yyyy") &amp; " to " &amp; TEXT(E14,"mmm dd, yyyy")</f>
        <v>Winter Tax ($0) - Credit for Jan 01, 2015 to Nov 30, 2015</v>
      </c>
      <c r="C12" s="85">
        <f>IF(AND(E14&gt;C10,E14&lt;(C10+365)),'Calculation Tables'!D9,0)</f>
        <v>0</v>
      </c>
      <c r="D12" s="29"/>
      <c r="E12" s="122" t="s">
        <v>44</v>
      </c>
      <c r="F12" s="123"/>
      <c r="G12" s="25"/>
      <c r="H12" s="78"/>
    </row>
    <row r="13" spans="1:11" ht="16.5" customHeight="1" x14ac:dyDescent="0.25">
      <c r="A13" s="29"/>
      <c r="B13" s="86" t="str">
        <f xml:space="preserve"> "Summer Tax ($" &amp;E17 &amp; ")" &amp; " - Credit for " &amp; TEXT(C10,"mmm dd, yyyy") &amp; " to " &amp; TEXT(E18,"mmm dd, yyyy")</f>
        <v>Summer Tax ($0) - Credit for Jan 01, 2015 to Jun 30, 2015</v>
      </c>
      <c r="C13" s="87">
        <f>IF(AND(E18&gt;C10,E18&lt;(C10+365)),'Calculation Tables'!D10,0)</f>
        <v>0</v>
      </c>
      <c r="D13" s="29"/>
      <c r="E13" s="34">
        <v>0</v>
      </c>
      <c r="F13" s="35" t="s">
        <v>42</v>
      </c>
      <c r="G13" s="25"/>
      <c r="H13" s="78"/>
    </row>
    <row r="14" spans="1:11" ht="16.5" customHeight="1" thickBot="1" x14ac:dyDescent="0.3">
      <c r="A14" s="29"/>
      <c r="B14" s="94" t="s">
        <v>7</v>
      </c>
      <c r="C14" s="95">
        <v>0</v>
      </c>
      <c r="D14" s="29"/>
      <c r="E14" s="36">
        <v>42338</v>
      </c>
      <c r="F14" s="37" t="s">
        <v>43</v>
      </c>
      <c r="G14" s="25"/>
      <c r="H14" s="78"/>
    </row>
    <row r="15" spans="1:11" ht="16.5" customHeight="1" thickBot="1" x14ac:dyDescent="0.3">
      <c r="A15" s="12"/>
      <c r="B15" s="91" t="s">
        <v>73</v>
      </c>
      <c r="C15" s="103">
        <f>SUM(C11:C14)</f>
        <v>0</v>
      </c>
      <c r="D15" s="29"/>
      <c r="E15" s="25"/>
      <c r="F15" s="25"/>
      <c r="G15" s="25"/>
      <c r="H15" s="78"/>
    </row>
    <row r="16" spans="1:11" ht="16.5" customHeight="1" x14ac:dyDescent="0.25">
      <c r="A16" s="38"/>
      <c r="B16" s="96" t="str">
        <f>"Marketing Fee  (" &amp; VLOOKUP(C11,'Calculation Tables'!F5:G15,2, 1)&amp; ")"</f>
        <v>Marketing Fee  (P60)</v>
      </c>
      <c r="C16" s="88">
        <f>SUM('Calculation Tables'!G18:G28)</f>
        <v>0</v>
      </c>
      <c r="D16" s="12"/>
      <c r="E16" s="122" t="s">
        <v>45</v>
      </c>
      <c r="F16" s="123"/>
      <c r="G16" s="25"/>
      <c r="H16" s="78"/>
    </row>
    <row r="17" spans="1:9" ht="16.5" customHeight="1" x14ac:dyDescent="0.25">
      <c r="A17" s="12"/>
      <c r="B17" s="86" t="s">
        <v>9</v>
      </c>
      <c r="C17" s="88">
        <f>0.0011*C11</f>
        <v>0</v>
      </c>
      <c r="D17" s="29"/>
      <c r="E17" s="34">
        <v>0</v>
      </c>
      <c r="F17" s="35" t="s">
        <v>42</v>
      </c>
      <c r="G17" s="25"/>
      <c r="H17" s="78"/>
    </row>
    <row r="18" spans="1:9" ht="16.5" customHeight="1" thickBot="1" x14ac:dyDescent="0.3">
      <c r="A18" s="12"/>
      <c r="B18" s="86" t="s">
        <v>10</v>
      </c>
      <c r="C18" s="87">
        <f>0.0075*C11</f>
        <v>0</v>
      </c>
      <c r="D18" s="29"/>
      <c r="E18" s="36">
        <v>42185</v>
      </c>
      <c r="F18" s="37" t="s">
        <v>43</v>
      </c>
      <c r="G18" s="25"/>
      <c r="H18" s="78"/>
      <c r="I18" s="78"/>
    </row>
    <row r="19" spans="1:9" ht="16.5" customHeight="1" thickBot="1" x14ac:dyDescent="0.3">
      <c r="A19" s="12"/>
      <c r="B19" s="89" t="s">
        <v>76</v>
      </c>
      <c r="C19" s="87">
        <f>'Calculation Tables'!B21</f>
        <v>0</v>
      </c>
      <c r="D19" s="29"/>
      <c r="E19" s="25"/>
      <c r="F19" s="25"/>
      <c r="G19" s="25"/>
      <c r="H19" s="78"/>
      <c r="I19" s="78"/>
    </row>
    <row r="20" spans="1:9" ht="16.5" customHeight="1" x14ac:dyDescent="0.25">
      <c r="A20" s="12"/>
      <c r="B20" s="86" t="s">
        <v>11</v>
      </c>
      <c r="C20" s="90">
        <v>0</v>
      </c>
      <c r="D20" s="29"/>
      <c r="E20" s="122" t="s">
        <v>46</v>
      </c>
      <c r="F20" s="123"/>
      <c r="G20" s="25"/>
      <c r="H20" s="78"/>
      <c r="I20" s="78"/>
    </row>
    <row r="21" spans="1:9" ht="16.5" customHeight="1" x14ac:dyDescent="0.25">
      <c r="A21" s="12"/>
      <c r="B21" s="86" t="s">
        <v>12</v>
      </c>
      <c r="C21" s="90">
        <v>0</v>
      </c>
      <c r="D21" s="29"/>
      <c r="E21" s="13">
        <v>0.06</v>
      </c>
      <c r="F21" s="39" t="s">
        <v>2</v>
      </c>
      <c r="G21" s="25"/>
      <c r="H21" s="78"/>
      <c r="I21" s="78"/>
    </row>
    <row r="22" spans="1:9" ht="16.5" customHeight="1" x14ac:dyDescent="0.25">
      <c r="A22" s="29"/>
      <c r="B22" s="86" t="s">
        <v>13</v>
      </c>
      <c r="C22" s="90">
        <v>0</v>
      </c>
      <c r="D22" s="29"/>
      <c r="E22" s="13">
        <v>0.06</v>
      </c>
      <c r="F22" s="39" t="s">
        <v>4</v>
      </c>
      <c r="G22" s="25"/>
      <c r="H22" s="78"/>
      <c r="I22" s="78"/>
    </row>
    <row r="23" spans="1:9" ht="16.5" customHeight="1" x14ac:dyDescent="0.25">
      <c r="A23" s="12"/>
      <c r="B23" s="86" t="str">
        <f>"Seller Concessions (" &amp; (IF(C11&gt;0,ROUND((C23/C11*100),2),0)) &amp; "%)"</f>
        <v>Seller Concessions (0%)</v>
      </c>
      <c r="C23" s="87">
        <f>IF(E34&gt;0,E34*C11,E35)</f>
        <v>0</v>
      </c>
      <c r="D23" s="29"/>
      <c r="E23" s="13">
        <v>0.06</v>
      </c>
      <c r="F23" s="39" t="s">
        <v>5</v>
      </c>
      <c r="G23" s="25"/>
      <c r="H23" s="78"/>
      <c r="I23" s="78"/>
    </row>
    <row r="24" spans="1:9" ht="16.5" customHeight="1" x14ac:dyDescent="0.25">
      <c r="A24" s="38"/>
      <c r="B24" s="86" t="s">
        <v>15</v>
      </c>
      <c r="C24" s="90">
        <v>0</v>
      </c>
      <c r="D24" s="33"/>
      <c r="E24" s="13">
        <v>0.06</v>
      </c>
      <c r="F24" s="39" t="s">
        <v>6</v>
      </c>
      <c r="G24" s="25"/>
      <c r="H24" s="78"/>
      <c r="I24" s="78"/>
    </row>
    <row r="25" spans="1:9" ht="16.5" customHeight="1" x14ac:dyDescent="0.25">
      <c r="A25" s="29"/>
      <c r="B25" s="86" t="s">
        <v>16</v>
      </c>
      <c r="C25" s="90">
        <v>0</v>
      </c>
      <c r="D25" s="29"/>
      <c r="E25" s="13">
        <v>0.06</v>
      </c>
      <c r="F25" s="39" t="s">
        <v>8</v>
      </c>
      <c r="G25" s="25"/>
      <c r="H25" s="78"/>
      <c r="I25" s="78"/>
    </row>
    <row r="26" spans="1:9" ht="16.5" customHeight="1" thickBot="1" x14ac:dyDescent="0.3">
      <c r="A26" s="29"/>
      <c r="B26" s="94" t="s">
        <v>17</v>
      </c>
      <c r="C26" s="95">
        <v>0</v>
      </c>
      <c r="D26" s="29"/>
      <c r="E26" s="54">
        <v>0.06</v>
      </c>
      <c r="F26" s="55" t="s">
        <v>49</v>
      </c>
      <c r="G26" s="25"/>
      <c r="H26" s="78"/>
      <c r="I26" s="78"/>
    </row>
    <row r="27" spans="1:9" ht="16.5" customHeight="1" thickBot="1" x14ac:dyDescent="0.3">
      <c r="A27" s="29"/>
      <c r="B27" s="91" t="s">
        <v>74</v>
      </c>
      <c r="C27" s="103">
        <f>SUM(C16:C26)</f>
        <v>0</v>
      </c>
      <c r="D27" s="41"/>
      <c r="E27" s="13">
        <v>0.06</v>
      </c>
      <c r="F27" s="39" t="s">
        <v>50</v>
      </c>
      <c r="G27" s="25"/>
      <c r="H27" s="78"/>
      <c r="I27" s="78"/>
    </row>
    <row r="28" spans="1:9" ht="16.5" customHeight="1" x14ac:dyDescent="0.25">
      <c r="A28" s="29"/>
      <c r="B28" s="96" t="s">
        <v>18</v>
      </c>
      <c r="C28" s="97">
        <v>0</v>
      </c>
      <c r="D28" s="41"/>
      <c r="E28" s="13">
        <v>0.06</v>
      </c>
      <c r="F28" s="39" t="s">
        <v>51</v>
      </c>
      <c r="G28" s="25"/>
      <c r="H28" s="78"/>
      <c r="I28" s="78"/>
    </row>
    <row r="29" spans="1:9" ht="16.5" customHeight="1" x14ac:dyDescent="0.25">
      <c r="A29" s="29"/>
      <c r="B29" s="86" t="s">
        <v>19</v>
      </c>
      <c r="C29" s="90">
        <v>0</v>
      </c>
      <c r="D29" s="29"/>
      <c r="E29" s="13">
        <v>0.06</v>
      </c>
      <c r="F29" s="39" t="s">
        <v>52</v>
      </c>
      <c r="G29" s="25"/>
      <c r="H29" s="78"/>
      <c r="I29" s="78"/>
    </row>
    <row r="30" spans="1:9" ht="16.5" customHeight="1" thickBot="1" x14ac:dyDescent="0.3">
      <c r="A30" s="29"/>
      <c r="B30" s="101" t="s">
        <v>20</v>
      </c>
      <c r="C30" s="102">
        <f>SUM(C28:C29)</f>
        <v>0</v>
      </c>
      <c r="D30" s="29"/>
      <c r="E30" s="13">
        <v>0.06</v>
      </c>
      <c r="F30" s="39" t="s">
        <v>62</v>
      </c>
      <c r="G30" s="25"/>
      <c r="H30" s="78"/>
      <c r="I30" s="78"/>
    </row>
    <row r="31" spans="1:9" ht="16.5" customHeight="1" thickBot="1" x14ac:dyDescent="0.3">
      <c r="A31" s="29"/>
      <c r="B31" s="92" t="s">
        <v>75</v>
      </c>
      <c r="C31" s="104">
        <f>C15-C27-C30</f>
        <v>0</v>
      </c>
      <c r="D31" s="29"/>
      <c r="E31" s="14">
        <v>0.06</v>
      </c>
      <c r="F31" s="40" t="s">
        <v>54</v>
      </c>
      <c r="G31" s="25"/>
      <c r="H31" s="78"/>
      <c r="I31" s="78"/>
    </row>
    <row r="32" spans="1:9" ht="16.5" customHeight="1" thickBot="1" x14ac:dyDescent="0.3">
      <c r="A32" s="29"/>
      <c r="B32" s="111" t="s">
        <v>22</v>
      </c>
      <c r="C32" s="112"/>
      <c r="D32" s="29"/>
      <c r="E32" s="25"/>
      <c r="F32" s="25"/>
      <c r="G32" s="25"/>
      <c r="H32" s="78"/>
      <c r="I32" s="78"/>
    </row>
    <row r="33" spans="1:9" ht="15" customHeight="1" x14ac:dyDescent="0.25">
      <c r="A33" s="29"/>
      <c r="B33" s="113"/>
      <c r="C33" s="114"/>
      <c r="D33" s="29"/>
      <c r="E33" s="122" t="s">
        <v>47</v>
      </c>
      <c r="F33" s="123"/>
      <c r="G33" s="25"/>
      <c r="H33" s="78"/>
      <c r="I33" s="78"/>
    </row>
    <row r="34" spans="1:9" x14ac:dyDescent="0.25">
      <c r="A34" s="29"/>
      <c r="B34" s="120"/>
      <c r="C34" s="121"/>
      <c r="D34" s="29"/>
      <c r="E34" s="42">
        <v>0</v>
      </c>
      <c r="F34" s="39" t="s">
        <v>21</v>
      </c>
      <c r="G34" s="25"/>
      <c r="H34" s="78"/>
      <c r="I34" s="78"/>
    </row>
    <row r="35" spans="1:9" ht="15.75" thickBot="1" x14ac:dyDescent="0.3">
      <c r="A35" s="29"/>
      <c r="B35" s="109">
        <f ca="1">TODAY()</f>
        <v>42030</v>
      </c>
      <c r="C35" s="110"/>
      <c r="D35" s="29"/>
      <c r="E35" s="43">
        <v>0</v>
      </c>
      <c r="F35" s="40" t="s">
        <v>23</v>
      </c>
      <c r="G35" s="25"/>
      <c r="H35" s="78"/>
      <c r="I35" s="78"/>
    </row>
    <row r="36" spans="1:9" ht="18.75" customHeight="1" thickBot="1" x14ac:dyDescent="0.3">
      <c r="A36" s="25"/>
      <c r="B36" s="25"/>
      <c r="C36" s="25"/>
      <c r="D36" s="25"/>
      <c r="E36" s="56"/>
      <c r="F36" s="56"/>
      <c r="G36" s="25"/>
      <c r="H36" s="78"/>
      <c r="I36" s="78"/>
    </row>
    <row r="37" spans="1:9" x14ac:dyDescent="0.25">
      <c r="A37" s="25"/>
      <c r="B37" s="25"/>
      <c r="C37" s="25"/>
      <c r="D37" s="25"/>
      <c r="E37" s="131" t="s">
        <v>63</v>
      </c>
      <c r="F37" s="132"/>
      <c r="G37" s="25"/>
      <c r="H37" s="78"/>
      <c r="I37" s="78"/>
    </row>
    <row r="38" spans="1:9" ht="15.75" thickBot="1" x14ac:dyDescent="0.3">
      <c r="A38" s="25"/>
      <c r="B38" s="44"/>
      <c r="C38" s="45"/>
      <c r="D38" s="25"/>
      <c r="E38" s="133"/>
      <c r="F38" s="134"/>
      <c r="G38" s="25"/>
      <c r="H38" s="78"/>
      <c r="I38" s="78"/>
    </row>
    <row r="39" spans="1:9" ht="15" customHeight="1" x14ac:dyDescent="0.25">
      <c r="A39" s="25"/>
      <c r="B39" s="46" t="s">
        <v>24</v>
      </c>
      <c r="C39" s="47" t="s">
        <v>25</v>
      </c>
      <c r="D39" s="25"/>
      <c r="E39" s="56"/>
      <c r="F39" s="56"/>
      <c r="G39" s="25"/>
      <c r="H39" s="78"/>
      <c r="I39" s="78"/>
    </row>
    <row r="40" spans="1:9" ht="15" customHeight="1" x14ac:dyDescent="0.25">
      <c r="A40" s="25"/>
      <c r="B40" s="81"/>
      <c r="C40" s="82"/>
      <c r="D40" s="25"/>
      <c r="E40" s="124" t="s">
        <v>81</v>
      </c>
      <c r="F40" s="124"/>
      <c r="G40" s="25"/>
      <c r="H40" s="78"/>
      <c r="I40" s="78"/>
    </row>
    <row r="41" spans="1:9" x14ac:dyDescent="0.25">
      <c r="A41" s="25"/>
      <c r="B41" s="81"/>
      <c r="C41" s="82"/>
      <c r="D41" s="25"/>
      <c r="E41" s="124" t="s">
        <v>80</v>
      </c>
      <c r="F41" s="124"/>
      <c r="G41" s="25"/>
      <c r="H41" s="78"/>
      <c r="I41" s="78"/>
    </row>
    <row r="42" spans="1:9" x14ac:dyDescent="0.25">
      <c r="A42" s="25"/>
      <c r="B42" s="81"/>
      <c r="C42" s="82"/>
      <c r="D42" s="25"/>
      <c r="E42" s="80"/>
      <c r="F42" s="80"/>
      <c r="G42" s="25"/>
      <c r="H42" s="78"/>
      <c r="I42" s="78"/>
    </row>
    <row r="43" spans="1:9" x14ac:dyDescent="0.25">
      <c r="A43" s="80"/>
      <c r="B43" s="81"/>
      <c r="C43" s="82"/>
      <c r="D43" s="80"/>
      <c r="E43" s="80"/>
      <c r="F43" s="80"/>
      <c r="G43" s="80"/>
      <c r="H43" s="78"/>
      <c r="I43" s="78"/>
    </row>
    <row r="44" spans="1:9" x14ac:dyDescent="0.25">
      <c r="A44" s="80"/>
      <c r="B44" s="81"/>
      <c r="C44" s="82"/>
      <c r="D44" s="80"/>
      <c r="E44" s="79"/>
      <c r="F44" s="79"/>
      <c r="G44" s="79"/>
      <c r="H44" s="78"/>
      <c r="I44" s="78"/>
    </row>
    <row r="45" spans="1:9" x14ac:dyDescent="0.25">
      <c r="A45" s="80"/>
      <c r="B45" s="81"/>
      <c r="C45" s="82"/>
      <c r="D45" s="80"/>
      <c r="E45" s="79"/>
      <c r="F45" s="79"/>
      <c r="G45" s="79"/>
      <c r="H45" s="78"/>
      <c r="I45" s="78"/>
    </row>
    <row r="46" spans="1:9" x14ac:dyDescent="0.25">
      <c r="A46" s="80"/>
      <c r="B46" s="81"/>
      <c r="C46" s="82"/>
      <c r="D46" s="80"/>
      <c r="E46" s="79"/>
      <c r="F46" s="79"/>
      <c r="G46" s="79"/>
      <c r="H46" s="78"/>
      <c r="I46" s="78"/>
    </row>
    <row r="47" spans="1:9" x14ac:dyDescent="0.25">
      <c r="A47" s="80"/>
      <c r="B47" s="81"/>
      <c r="C47" s="82"/>
      <c r="D47" s="80"/>
      <c r="E47" s="79"/>
      <c r="F47" s="79"/>
      <c r="G47" s="79"/>
      <c r="H47" s="78"/>
      <c r="I47" s="78"/>
    </row>
    <row r="48" spans="1:9" x14ac:dyDescent="0.25">
      <c r="A48" s="80"/>
      <c r="B48" s="81"/>
      <c r="C48" s="82"/>
      <c r="D48" s="80"/>
      <c r="E48" s="79"/>
      <c r="F48" s="79"/>
      <c r="G48" s="79"/>
      <c r="H48" s="78"/>
      <c r="I48" s="78"/>
    </row>
    <row r="49" spans="1:9" x14ac:dyDescent="0.25">
      <c r="A49" s="80"/>
      <c r="B49" s="81"/>
      <c r="C49" s="82"/>
      <c r="D49" s="80"/>
      <c r="E49" s="79"/>
      <c r="F49" s="79"/>
      <c r="G49" s="79"/>
      <c r="H49" s="78"/>
      <c r="I49" s="78"/>
    </row>
    <row r="50" spans="1:9" x14ac:dyDescent="0.25">
      <c r="A50" s="80"/>
      <c r="B50" s="81"/>
      <c r="C50" s="82"/>
      <c r="D50" s="80"/>
      <c r="E50" s="79"/>
      <c r="F50" s="79"/>
      <c r="G50" s="79"/>
      <c r="H50" s="78"/>
      <c r="I50" s="78"/>
    </row>
    <row r="51" spans="1:9" x14ac:dyDescent="0.25">
      <c r="A51" s="80"/>
      <c r="B51" s="81"/>
      <c r="C51" s="82"/>
      <c r="D51" s="80"/>
      <c r="E51" s="79"/>
      <c r="F51" s="79"/>
      <c r="G51" s="79"/>
      <c r="H51" s="78"/>
      <c r="I51" s="78"/>
    </row>
    <row r="52" spans="1:9" x14ac:dyDescent="0.25">
      <c r="A52" s="80"/>
      <c r="B52" s="81"/>
      <c r="C52" s="82"/>
      <c r="D52" s="80"/>
      <c r="E52" s="79"/>
      <c r="F52" s="79"/>
      <c r="G52" s="79"/>
      <c r="H52" s="78"/>
      <c r="I52" s="78"/>
    </row>
    <row r="53" spans="1:9" x14ac:dyDescent="0.25">
      <c r="A53" s="80"/>
      <c r="B53" s="79"/>
      <c r="C53" s="79"/>
      <c r="D53" s="80"/>
      <c r="E53" s="79"/>
      <c r="F53" s="79"/>
      <c r="G53" s="79"/>
      <c r="H53" s="78"/>
      <c r="I53" s="78"/>
    </row>
    <row r="54" spans="1:9" x14ac:dyDescent="0.25">
      <c r="A54" s="80"/>
      <c r="B54" s="79"/>
      <c r="C54" s="79"/>
      <c r="D54" s="80"/>
      <c r="E54" s="79"/>
      <c r="F54" s="79"/>
      <c r="G54" s="79"/>
      <c r="H54" s="78"/>
      <c r="I54" s="78"/>
    </row>
    <row r="55" spans="1:9" x14ac:dyDescent="0.25">
      <c r="A55" s="79"/>
      <c r="B55" s="79"/>
      <c r="C55" s="79"/>
      <c r="D55" s="79"/>
      <c r="E55" s="79"/>
      <c r="F55" s="79"/>
      <c r="G55" s="79"/>
      <c r="H55" s="78"/>
      <c r="I55" s="78"/>
    </row>
    <row r="56" spans="1:9" x14ac:dyDescent="0.25">
      <c r="A56" s="79"/>
      <c r="B56" s="79"/>
      <c r="C56" s="79"/>
      <c r="D56" s="79"/>
      <c r="E56" s="79"/>
      <c r="F56" s="79"/>
      <c r="G56" s="79"/>
      <c r="H56" s="78"/>
      <c r="I56" s="78"/>
    </row>
    <row r="57" spans="1:9" x14ac:dyDescent="0.25">
      <c r="A57" s="79"/>
      <c r="B57" s="79"/>
      <c r="C57" s="79"/>
      <c r="D57" s="79"/>
      <c r="E57" s="79"/>
      <c r="F57" s="79"/>
      <c r="G57" s="79"/>
      <c r="H57" s="78"/>
      <c r="I57" s="78"/>
    </row>
    <row r="58" spans="1:9" x14ac:dyDescent="0.25">
      <c r="A58" s="79"/>
      <c r="B58" s="79"/>
      <c r="C58" s="79"/>
      <c r="D58" s="79"/>
      <c r="E58" s="79"/>
      <c r="F58" s="79"/>
      <c r="G58" s="79"/>
      <c r="H58" s="78"/>
      <c r="I58" s="78"/>
    </row>
    <row r="59" spans="1:9" x14ac:dyDescent="0.25">
      <c r="A59" s="79"/>
      <c r="B59" s="79"/>
      <c r="C59" s="79"/>
      <c r="D59" s="79"/>
      <c r="E59" s="79"/>
      <c r="F59" s="79"/>
      <c r="G59" s="79"/>
      <c r="H59" s="78"/>
      <c r="I59" s="78"/>
    </row>
    <row r="60" spans="1:9" x14ac:dyDescent="0.25">
      <c r="A60" s="79"/>
      <c r="B60" s="79"/>
      <c r="C60" s="79"/>
      <c r="D60" s="79"/>
      <c r="E60" s="79"/>
      <c r="F60" s="79"/>
      <c r="G60" s="79"/>
      <c r="H60" s="78"/>
      <c r="I60" s="78"/>
    </row>
    <row r="61" spans="1:9" x14ac:dyDescent="0.25">
      <c r="A61" s="79"/>
      <c r="B61" s="79"/>
      <c r="C61" s="79"/>
      <c r="D61" s="79"/>
      <c r="E61" s="79"/>
      <c r="F61" s="79"/>
      <c r="G61" s="79"/>
      <c r="H61" s="78"/>
      <c r="I61" s="78"/>
    </row>
    <row r="62" spans="1:9" x14ac:dyDescent="0.25">
      <c r="A62" s="79"/>
      <c r="B62" s="79"/>
      <c r="C62" s="79"/>
      <c r="D62" s="79"/>
      <c r="E62" s="79"/>
      <c r="F62" s="79"/>
      <c r="G62" s="79"/>
      <c r="H62" s="79"/>
      <c r="I62" s="79"/>
    </row>
    <row r="63" spans="1:9" x14ac:dyDescent="0.25">
      <c r="A63" s="79"/>
      <c r="B63" s="79"/>
      <c r="C63" s="79"/>
      <c r="D63" s="79"/>
      <c r="E63" s="79"/>
      <c r="F63" s="79"/>
      <c r="G63" s="79"/>
      <c r="H63" s="79"/>
      <c r="I63" s="79"/>
    </row>
    <row r="64" spans="1:9" x14ac:dyDescent="0.25">
      <c r="A64" s="79"/>
      <c r="B64" s="79"/>
      <c r="C64" s="79"/>
      <c r="D64" s="79"/>
      <c r="E64" s="79"/>
      <c r="F64" s="79"/>
      <c r="G64" s="79"/>
    </row>
    <row r="65" spans="1:7" x14ac:dyDescent="0.25">
      <c r="A65" s="79"/>
      <c r="B65" s="79"/>
      <c r="C65" s="79"/>
      <c r="D65" s="79"/>
      <c r="E65" s="79"/>
      <c r="F65" s="79"/>
      <c r="G65" s="79"/>
    </row>
    <row r="66" spans="1:7" x14ac:dyDescent="0.25">
      <c r="A66" s="79"/>
      <c r="B66" s="79"/>
      <c r="C66" s="79"/>
      <c r="D66" s="79"/>
      <c r="E66" s="79"/>
      <c r="F66" s="79"/>
      <c r="G66" s="79"/>
    </row>
    <row r="67" spans="1:7" x14ac:dyDescent="0.25">
      <c r="A67" s="79"/>
      <c r="B67" s="79"/>
      <c r="C67" s="79"/>
      <c r="D67" s="79"/>
      <c r="E67" s="79"/>
      <c r="F67" s="79"/>
      <c r="G67" s="79"/>
    </row>
    <row r="68" spans="1:7" x14ac:dyDescent="0.25">
      <c r="A68" s="79"/>
      <c r="B68" s="79"/>
      <c r="C68" s="79"/>
      <c r="D68" s="79"/>
      <c r="E68" s="79"/>
      <c r="F68" s="79"/>
      <c r="G68" s="79"/>
    </row>
    <row r="69" spans="1:7" x14ac:dyDescent="0.25">
      <c r="A69" s="79"/>
      <c r="B69" s="79"/>
      <c r="C69" s="79"/>
      <c r="D69" s="79"/>
      <c r="E69" s="79"/>
      <c r="F69" s="79"/>
      <c r="G69" s="79"/>
    </row>
    <row r="70" spans="1:7" x14ac:dyDescent="0.25">
      <c r="A70" s="79"/>
      <c r="B70" s="79"/>
      <c r="C70" s="79"/>
      <c r="D70" s="79"/>
      <c r="E70" s="79"/>
      <c r="F70" s="79"/>
      <c r="G70" s="79"/>
    </row>
    <row r="71" spans="1:7" x14ac:dyDescent="0.25">
      <c r="A71" s="79"/>
      <c r="B71" s="79"/>
      <c r="C71" s="79"/>
      <c r="D71" s="79"/>
      <c r="E71" s="79"/>
      <c r="F71" s="79"/>
      <c r="G71" s="79"/>
    </row>
    <row r="72" spans="1:7" x14ac:dyDescent="0.25">
      <c r="A72" s="79"/>
      <c r="B72" s="79"/>
      <c r="C72" s="79"/>
      <c r="D72" s="79"/>
      <c r="E72" s="79"/>
      <c r="F72" s="79"/>
      <c r="G72" s="79"/>
    </row>
    <row r="73" spans="1:7" x14ac:dyDescent="0.25">
      <c r="A73" s="79"/>
      <c r="B73" s="79"/>
      <c r="C73" s="79"/>
      <c r="D73" s="79"/>
      <c r="E73" s="79"/>
      <c r="F73" s="79"/>
      <c r="G73" s="79"/>
    </row>
    <row r="74" spans="1:7" x14ac:dyDescent="0.25">
      <c r="A74" s="79"/>
      <c r="B74" s="79"/>
      <c r="C74" s="79"/>
      <c r="D74" s="79"/>
      <c r="E74" s="79"/>
      <c r="F74" s="79"/>
      <c r="G74" s="79"/>
    </row>
    <row r="75" spans="1:7" x14ac:dyDescent="0.25">
      <c r="A75" s="79"/>
      <c r="B75" s="79"/>
      <c r="C75" s="79"/>
      <c r="D75" s="79"/>
      <c r="E75" s="79"/>
      <c r="F75" s="79"/>
      <c r="G75" s="79"/>
    </row>
    <row r="76" spans="1:7" x14ac:dyDescent="0.25">
      <c r="A76" s="79"/>
      <c r="B76" s="79"/>
      <c r="C76" s="79"/>
      <c r="D76" s="79"/>
      <c r="E76" s="79"/>
      <c r="F76" s="79"/>
      <c r="G76" s="79"/>
    </row>
    <row r="77" spans="1:7" x14ac:dyDescent="0.25">
      <c r="A77" s="79"/>
      <c r="B77" s="79"/>
      <c r="C77" s="79"/>
      <c r="D77" s="79"/>
      <c r="E77" s="79"/>
      <c r="F77" s="79"/>
      <c r="G77" s="79"/>
    </row>
    <row r="78" spans="1:7" x14ac:dyDescent="0.25">
      <c r="A78" s="79"/>
      <c r="B78" s="79"/>
      <c r="C78" s="79"/>
      <c r="D78" s="79"/>
      <c r="E78" s="79"/>
      <c r="F78" s="79"/>
      <c r="G78" s="79"/>
    </row>
    <row r="79" spans="1:7" x14ac:dyDescent="0.25">
      <c r="A79" s="79"/>
      <c r="B79" s="79"/>
      <c r="C79" s="79"/>
      <c r="D79" s="79"/>
      <c r="E79" s="79"/>
      <c r="F79" s="79"/>
      <c r="G79" s="79"/>
    </row>
    <row r="80" spans="1:7" x14ac:dyDescent="0.25">
      <c r="A80" s="79"/>
      <c r="B80" s="79"/>
      <c r="C80" s="79"/>
      <c r="D80" s="79"/>
      <c r="E80" s="79"/>
      <c r="F80" s="79"/>
      <c r="G80" s="79"/>
    </row>
    <row r="81" spans="1:7" x14ac:dyDescent="0.25">
      <c r="A81" s="79"/>
      <c r="B81" s="79"/>
      <c r="C81" s="79"/>
      <c r="D81" s="79"/>
      <c r="E81" s="79"/>
      <c r="F81" s="79"/>
      <c r="G81" s="79"/>
    </row>
    <row r="82" spans="1:7" x14ac:dyDescent="0.25">
      <c r="A82" s="79"/>
      <c r="B82" s="79"/>
      <c r="C82" s="79"/>
      <c r="D82" s="79"/>
      <c r="E82" s="79"/>
      <c r="F82" s="79"/>
      <c r="G82" s="79"/>
    </row>
    <row r="83" spans="1:7" x14ac:dyDescent="0.25">
      <c r="A83" s="79"/>
      <c r="B83" s="79"/>
      <c r="C83" s="79"/>
      <c r="D83" s="79"/>
      <c r="G83" s="79"/>
    </row>
    <row r="84" spans="1:7" x14ac:dyDescent="0.25">
      <c r="A84" s="79"/>
      <c r="D84" s="79"/>
      <c r="G84" s="79"/>
    </row>
    <row r="85" spans="1:7" x14ac:dyDescent="0.25">
      <c r="A85" s="79"/>
      <c r="D85" s="79"/>
      <c r="G85" s="79"/>
    </row>
    <row r="86" spans="1:7" x14ac:dyDescent="0.25">
      <c r="A86" s="79"/>
      <c r="D86" s="79"/>
      <c r="G86" s="79"/>
    </row>
    <row r="90" spans="1:7" x14ac:dyDescent="0.25">
      <c r="B90" s="5"/>
      <c r="C90" s="1"/>
    </row>
    <row r="91" spans="1:7" x14ac:dyDescent="0.25">
      <c r="B91" s="5"/>
      <c r="C91" s="1"/>
    </row>
    <row r="92" spans="1:7" x14ac:dyDescent="0.25">
      <c r="A92" s="5"/>
      <c r="D92" s="3"/>
    </row>
    <row r="93" spans="1:7" x14ac:dyDescent="0.25">
      <c r="A93" s="5"/>
      <c r="D93" s="3"/>
    </row>
  </sheetData>
  <sheetProtection password="993E" sheet="1" objects="1" scenarios="1"/>
  <mergeCells count="16">
    <mergeCell ref="E40:F40"/>
    <mergeCell ref="E41:F41"/>
    <mergeCell ref="E8:F8"/>
    <mergeCell ref="E9:F9"/>
    <mergeCell ref="E10:F10"/>
    <mergeCell ref="E37:F38"/>
    <mergeCell ref="B35:C35"/>
    <mergeCell ref="B32:C33"/>
    <mergeCell ref="H2:K8"/>
    <mergeCell ref="B8:C8"/>
    <mergeCell ref="B9:C9"/>
    <mergeCell ref="B34:C34"/>
    <mergeCell ref="E12:F12"/>
    <mergeCell ref="E16:F16"/>
    <mergeCell ref="E20:F20"/>
    <mergeCell ref="E33:F33"/>
  </mergeCells>
  <conditionalFormatting sqref="E35">
    <cfRule type="expression" dxfId="8" priority="2" stopIfTrue="1">
      <formula>AND($E$34&lt;&gt;0,$E$35&lt;&gt;0)</formula>
    </cfRule>
    <cfRule type="expression" dxfId="7" priority="14" stopIfTrue="1">
      <formula>#REF!&gt;0</formula>
    </cfRule>
    <cfRule type="expression" dxfId="6" priority="15" stopIfTrue="1">
      <formula>#REF!=0</formula>
    </cfRule>
  </conditionalFormatting>
  <conditionalFormatting sqref="C10">
    <cfRule type="cellIs" dxfId="5" priority="19" stopIfTrue="1" operator="lessThan">
      <formula>#REF!</formula>
    </cfRule>
    <cfRule type="cellIs" dxfId="4" priority="21" stopIfTrue="1" operator="greaterThanOrEqual">
      <formula>#REF!+365</formula>
    </cfRule>
  </conditionalFormatting>
  <conditionalFormatting sqref="E14">
    <cfRule type="expression" dxfId="3" priority="3" stopIfTrue="1">
      <formula>$E$14&gt;($C$10+365)</formula>
    </cfRule>
    <cfRule type="expression" dxfId="2" priority="8" stopIfTrue="1">
      <formula>$E$14&lt;$C$10</formula>
    </cfRule>
  </conditionalFormatting>
  <conditionalFormatting sqref="E18">
    <cfRule type="expression" dxfId="1" priority="4" stopIfTrue="1">
      <formula>$E$18&gt;($C$10+365)</formula>
    </cfRule>
    <cfRule type="expression" dxfId="0" priority="5" stopIfTrue="1">
      <formula>$E$18&lt;$C$10</formula>
    </cfRule>
  </conditionalFormatting>
  <hyperlinks>
    <hyperlink ref="E10" r:id="rId1"/>
  </hyperlinks>
  <printOptions horizontalCentered="1" verticalCentered="1"/>
  <pageMargins left="0.75" right="0.75" top="0.75" bottom="0.75" header="0.3" footer="0.3"/>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8"/>
  <sheetViews>
    <sheetView workbookViewId="0">
      <selection activeCell="C13" sqref="C13"/>
    </sheetView>
  </sheetViews>
  <sheetFormatPr defaultRowHeight="15" x14ac:dyDescent="0.25"/>
  <cols>
    <col min="1" max="1" width="1.28515625" customWidth="1"/>
    <col min="5" max="5" width="3.28515625" customWidth="1"/>
    <col min="6" max="6" width="11.42578125" customWidth="1"/>
    <col min="7" max="7" width="17.28515625" customWidth="1"/>
    <col min="9" max="9" width="13.7109375" customWidth="1"/>
  </cols>
  <sheetData>
    <row r="1" spans="1:13" ht="7.5" customHeight="1" x14ac:dyDescent="0.25">
      <c r="A1" s="26"/>
      <c r="B1" s="25"/>
      <c r="C1" s="25"/>
      <c r="D1" s="25"/>
      <c r="E1" s="25"/>
      <c r="F1" s="25"/>
      <c r="G1" s="25"/>
      <c r="H1" s="25"/>
      <c r="I1" s="25"/>
      <c r="J1" s="25"/>
      <c r="K1" s="25"/>
      <c r="L1" s="25"/>
      <c r="M1" s="25"/>
    </row>
    <row r="2" spans="1:13" x14ac:dyDescent="0.25">
      <c r="A2" s="25"/>
      <c r="B2" s="48" t="s">
        <v>26</v>
      </c>
      <c r="C2" s="49"/>
      <c r="D2" s="50"/>
      <c r="E2" s="50"/>
      <c r="F2" s="46"/>
      <c r="G2" s="47"/>
      <c r="H2" s="25"/>
      <c r="I2" s="2"/>
      <c r="J2" s="25"/>
      <c r="K2" s="25"/>
      <c r="L2" s="25"/>
      <c r="M2" s="25"/>
    </row>
    <row r="3" spans="1:13" ht="15.75" thickBot="1" x14ac:dyDescent="0.3">
      <c r="A3" s="25"/>
      <c r="B3" s="49"/>
      <c r="C3" s="49"/>
      <c r="D3" s="50"/>
      <c r="E3" s="50"/>
      <c r="F3" s="46"/>
      <c r="G3" s="47"/>
      <c r="H3" s="25"/>
      <c r="I3" s="2"/>
      <c r="J3" s="25"/>
      <c r="K3" s="25"/>
      <c r="L3" s="25"/>
      <c r="M3" s="25"/>
    </row>
    <row r="4" spans="1:13" x14ac:dyDescent="0.25">
      <c r="A4" s="25"/>
      <c r="B4" s="135" t="s">
        <v>27</v>
      </c>
      <c r="C4" s="136"/>
      <c r="D4" s="139"/>
      <c r="E4" s="50"/>
      <c r="F4" s="135" t="s">
        <v>32</v>
      </c>
      <c r="G4" s="136"/>
      <c r="H4" s="59"/>
      <c r="I4" s="60"/>
      <c r="J4" s="25"/>
      <c r="K4" s="25"/>
      <c r="L4" s="25"/>
      <c r="M4" s="25"/>
    </row>
    <row r="5" spans="1:13" x14ac:dyDescent="0.25">
      <c r="A5" s="25"/>
      <c r="B5" s="20" t="s">
        <v>28</v>
      </c>
      <c r="C5" s="4"/>
      <c r="D5" s="18">
        <f>ABS(DAYS360('Seller Net Sheet'!E14,'Seller Net Sheet'!C10))+1</f>
        <v>330</v>
      </c>
      <c r="E5" s="50"/>
      <c r="F5" s="15">
        <v>0</v>
      </c>
      <c r="G5" s="57" t="str">
        <f>"P" &amp; H5*1000</f>
        <v>P60</v>
      </c>
      <c r="H5" s="58">
        <f>'Seller Net Sheet'!E21</f>
        <v>0.06</v>
      </c>
      <c r="I5" s="39" t="s">
        <v>2</v>
      </c>
      <c r="J5" s="25"/>
      <c r="K5" s="25"/>
      <c r="L5" s="25"/>
      <c r="M5" s="25"/>
    </row>
    <row r="6" spans="1:13" x14ac:dyDescent="0.25">
      <c r="A6" s="25"/>
      <c r="B6" s="20" t="s">
        <v>29</v>
      </c>
      <c r="C6" s="4"/>
      <c r="D6" s="18">
        <f>D5/30</f>
        <v>11</v>
      </c>
      <c r="E6" s="50"/>
      <c r="F6" s="15">
        <v>100000</v>
      </c>
      <c r="G6" s="53" t="str">
        <f>IF(H6=H5,G5,G5&amp;"C"&amp;H6*1000)</f>
        <v>P60</v>
      </c>
      <c r="H6" s="58">
        <f>'Seller Net Sheet'!E22</f>
        <v>0.06</v>
      </c>
      <c r="I6" s="39" t="s">
        <v>4</v>
      </c>
      <c r="J6" s="25"/>
      <c r="K6" s="25"/>
      <c r="L6" s="25"/>
      <c r="M6" s="25"/>
    </row>
    <row r="7" spans="1:13" x14ac:dyDescent="0.25">
      <c r="A7" s="25"/>
      <c r="B7" s="20" t="s">
        <v>30</v>
      </c>
      <c r="C7" s="4"/>
      <c r="D7" s="18">
        <f>ABS(DAYS360('Seller Net Sheet'!E18,'Seller Net Sheet'!C10))+1</f>
        <v>180</v>
      </c>
      <c r="E7" s="50"/>
      <c r="F7" s="15">
        <v>200000</v>
      </c>
      <c r="G7" s="53" t="str">
        <f>IF(H7=H6,G6,G6&amp;"E"&amp;H7*1000)</f>
        <v>P60</v>
      </c>
      <c r="H7" s="58">
        <f>'Seller Net Sheet'!E23</f>
        <v>0.06</v>
      </c>
      <c r="I7" s="39" t="s">
        <v>5</v>
      </c>
      <c r="J7" s="25"/>
      <c r="K7" s="25"/>
      <c r="L7" s="25"/>
      <c r="M7" s="25"/>
    </row>
    <row r="8" spans="1:13" x14ac:dyDescent="0.25">
      <c r="A8" s="3"/>
      <c r="B8" s="20" t="s">
        <v>31</v>
      </c>
      <c r="C8" s="4"/>
      <c r="D8" s="18">
        <f>D7/30</f>
        <v>6</v>
      </c>
      <c r="E8" s="6"/>
      <c r="F8" s="15">
        <v>300000</v>
      </c>
      <c r="G8" s="53" t="str">
        <f>IF(H8=H7,G7,G7&amp;"F"&amp;H8*1000)</f>
        <v>P60</v>
      </c>
      <c r="H8" s="58">
        <f>'Seller Net Sheet'!E24</f>
        <v>0.06</v>
      </c>
      <c r="I8" s="39" t="s">
        <v>6</v>
      </c>
      <c r="J8" s="25"/>
      <c r="K8" s="25"/>
      <c r="L8" s="25"/>
      <c r="M8" s="25"/>
    </row>
    <row r="9" spans="1:13" x14ac:dyDescent="0.25">
      <c r="A9" s="3"/>
      <c r="B9" s="20" t="s">
        <v>33</v>
      </c>
      <c r="C9" s="4"/>
      <c r="D9" s="21">
        <f>('Seller Net Sheet'!E13/360)*D5</f>
        <v>0</v>
      </c>
      <c r="E9" s="7"/>
      <c r="F9" s="15">
        <v>400000</v>
      </c>
      <c r="G9" s="53" t="str">
        <f>IF(H9=H8,G8,G8&amp;"G"&amp;H9*1000)</f>
        <v>P60</v>
      </c>
      <c r="H9" s="58">
        <f>'Seller Net Sheet'!E25</f>
        <v>0.06</v>
      </c>
      <c r="I9" s="39" t="s">
        <v>8</v>
      </c>
      <c r="J9" s="25"/>
      <c r="K9" s="25"/>
      <c r="L9" s="25"/>
      <c r="M9" s="25"/>
    </row>
    <row r="10" spans="1:13" ht="15.75" thickBot="1" x14ac:dyDescent="0.3">
      <c r="A10" s="3"/>
      <c r="B10" s="22" t="s">
        <v>35</v>
      </c>
      <c r="C10" s="23"/>
      <c r="D10" s="24">
        <f>('Seller Net Sheet'!E17/360)*D7</f>
        <v>0</v>
      </c>
      <c r="E10" s="7"/>
      <c r="F10" s="15">
        <v>500000</v>
      </c>
      <c r="G10" s="53" t="str">
        <f>IF(H10=H9,G9,G9&amp;"H"&amp;H10*1000)</f>
        <v>P60</v>
      </c>
      <c r="H10" s="58">
        <f>'Seller Net Sheet'!E26</f>
        <v>0.06</v>
      </c>
      <c r="I10" s="39" t="s">
        <v>49</v>
      </c>
      <c r="J10" s="25"/>
      <c r="K10" s="25"/>
      <c r="L10" s="25"/>
      <c r="M10" s="25"/>
    </row>
    <row r="11" spans="1:13" ht="15.75" thickBot="1" x14ac:dyDescent="0.3">
      <c r="A11" s="3"/>
      <c r="B11" s="5"/>
      <c r="C11" s="5"/>
      <c r="D11" s="3"/>
      <c r="E11" s="7"/>
      <c r="F11" s="15">
        <v>600000</v>
      </c>
      <c r="G11" s="53" t="str">
        <f>IF(H11=H10,G10,G10&amp;"I"&amp;H11*1000)</f>
        <v>P60</v>
      </c>
      <c r="H11" s="58">
        <f>'Seller Net Sheet'!E27</f>
        <v>0.06</v>
      </c>
      <c r="I11" s="39" t="s">
        <v>50</v>
      </c>
      <c r="J11" s="25"/>
      <c r="K11" s="25"/>
      <c r="L11" s="25"/>
      <c r="M11" s="25"/>
    </row>
    <row r="12" spans="1:13" x14ac:dyDescent="0.25">
      <c r="A12" s="3"/>
      <c r="B12" s="135" t="s">
        <v>38</v>
      </c>
      <c r="C12" s="136"/>
      <c r="D12" s="139"/>
      <c r="E12" s="7"/>
      <c r="F12" s="15">
        <v>700000</v>
      </c>
      <c r="G12" s="53" t="str">
        <f>IF(H12=H11,G11,G11&amp;"J"&amp;H12*1000)</f>
        <v>P60</v>
      </c>
      <c r="H12" s="58">
        <f>'Seller Net Sheet'!E28</f>
        <v>0.06</v>
      </c>
      <c r="I12" s="39" t="s">
        <v>51</v>
      </c>
      <c r="J12" s="25"/>
      <c r="K12" s="25"/>
      <c r="L12" s="25"/>
      <c r="M12" s="25"/>
    </row>
    <row r="13" spans="1:13" x14ac:dyDescent="0.25">
      <c r="A13" s="3"/>
      <c r="B13" s="66">
        <v>0</v>
      </c>
      <c r="C13" s="65">
        <f>'Seller Net Sheet'!C11</f>
        <v>0</v>
      </c>
      <c r="D13" s="18">
        <f>'Title Rate Update'!D6</f>
        <v>250</v>
      </c>
      <c r="E13" s="7"/>
      <c r="F13" s="15">
        <v>800000</v>
      </c>
      <c r="G13" s="53" t="str">
        <f>IF(H13=H12,G12,G12&amp;"K"&amp;H13*1000)</f>
        <v>P60</v>
      </c>
      <c r="H13" s="58">
        <f>'Seller Net Sheet'!E29</f>
        <v>0.06</v>
      </c>
      <c r="I13" s="39" t="s">
        <v>52</v>
      </c>
      <c r="J13" s="25"/>
      <c r="K13" s="25"/>
      <c r="L13" s="25"/>
      <c r="M13" s="25"/>
    </row>
    <row r="14" spans="1:13" x14ac:dyDescent="0.25">
      <c r="A14" s="3"/>
      <c r="B14" s="66">
        <v>1001</v>
      </c>
      <c r="C14" s="65"/>
      <c r="D14" s="18">
        <f>(($C$13-'Title Rate Update'!B6)/1000)*('Title Rate Update'!C6)+'Title Rate Update'!D6</f>
        <v>244.75</v>
      </c>
      <c r="E14" s="7"/>
      <c r="F14" s="15">
        <v>900000</v>
      </c>
      <c r="G14" s="53" t="str">
        <f>IF(H14=H13,G13,G13&amp;"L"&amp;H14*1000)</f>
        <v>P60</v>
      </c>
      <c r="H14" s="58">
        <f>'Seller Net Sheet'!E30</f>
        <v>0.06</v>
      </c>
      <c r="I14" s="39" t="s">
        <v>53</v>
      </c>
      <c r="J14" s="25"/>
      <c r="K14" s="25"/>
      <c r="L14" s="25"/>
      <c r="M14" s="25"/>
    </row>
    <row r="15" spans="1:13" ht="15.75" thickBot="1" x14ac:dyDescent="0.3">
      <c r="A15" s="3"/>
      <c r="B15" s="66">
        <v>50001</v>
      </c>
      <c r="C15" s="65"/>
      <c r="D15" s="18">
        <f>(($C$13-'Title Rate Update'!B7)/1000)*('Title Rate Update'!C7)+'Title Rate Update'!D7</f>
        <v>297.25</v>
      </c>
      <c r="E15" s="5"/>
      <c r="F15" s="15">
        <v>1000000</v>
      </c>
      <c r="G15" s="17" t="str">
        <f>IF(H15=H14,G14,G14&amp;"M"&amp;H15*1000)</f>
        <v>P60</v>
      </c>
      <c r="H15" s="61">
        <f>'Seller Net Sheet'!E31</f>
        <v>0.06</v>
      </c>
      <c r="I15" s="40" t="s">
        <v>54</v>
      </c>
      <c r="J15" s="25"/>
      <c r="K15" s="25"/>
      <c r="L15" s="25"/>
      <c r="M15" s="25"/>
    </row>
    <row r="16" spans="1:13" ht="15.75" thickBot="1" x14ac:dyDescent="0.3">
      <c r="A16" s="3"/>
      <c r="B16" s="66">
        <v>100001</v>
      </c>
      <c r="C16" s="65"/>
      <c r="D16" s="18">
        <f>(($C$13-'Title Rate Update'!B8)/1000)*('Title Rate Update'!C8)+'Title Rate Update'!D8</f>
        <v>350.25</v>
      </c>
      <c r="E16" s="6"/>
      <c r="F16" s="5"/>
      <c r="G16" s="6"/>
      <c r="H16" s="3"/>
      <c r="I16" s="3"/>
      <c r="J16" s="25"/>
      <c r="K16" s="25"/>
      <c r="L16" s="25"/>
      <c r="M16" s="25"/>
    </row>
    <row r="17" spans="1:13" x14ac:dyDescent="0.25">
      <c r="A17" s="3"/>
      <c r="B17" s="66">
        <v>200001</v>
      </c>
      <c r="C17" s="65"/>
      <c r="D17" s="18">
        <f>(($C$13-'Title Rate Update'!B9)/1000)*('Title Rate Update'!C9)+'Title Rate Update'!D9</f>
        <v>454.25</v>
      </c>
      <c r="E17" s="8"/>
      <c r="F17" s="135" t="s">
        <v>41</v>
      </c>
      <c r="G17" s="136"/>
      <c r="H17" s="52">
        <f>'Seller Net Sheet'!C11</f>
        <v>0</v>
      </c>
      <c r="I17" s="3"/>
      <c r="J17" s="25"/>
      <c r="K17" s="25"/>
      <c r="L17" s="25"/>
      <c r="M17" s="25"/>
    </row>
    <row r="18" spans="1:13" x14ac:dyDescent="0.25">
      <c r="A18" s="3"/>
      <c r="B18" s="66">
        <v>300001</v>
      </c>
      <c r="C18" s="65"/>
      <c r="D18" s="18">
        <f>(($C$13-'Title Rate Update'!B10)/1000)*('Title Rate Update'!C10)+'Title Rate Update'!D10</f>
        <v>613.25</v>
      </c>
      <c r="E18" s="9"/>
      <c r="F18" s="15" t="s">
        <v>34</v>
      </c>
      <c r="G18" s="53">
        <f>IF($H$17&gt;100000,100000*H18,$H$17*H18)</f>
        <v>0</v>
      </c>
      <c r="H18" s="62">
        <f>'Seller Net Sheet'!E21</f>
        <v>0.06</v>
      </c>
      <c r="I18" s="3"/>
      <c r="J18" s="25"/>
      <c r="K18" s="25"/>
      <c r="L18" s="25"/>
      <c r="M18" s="25"/>
    </row>
    <row r="19" spans="1:13" ht="15.75" thickBot="1" x14ac:dyDescent="0.3">
      <c r="A19" s="3"/>
      <c r="B19" s="16">
        <v>1000001</v>
      </c>
      <c r="C19" s="17"/>
      <c r="D19" s="19">
        <f>(($C$13-'Title Rate Update'!B11)/1000)*('Title Rate Update'!C11)+'Title Rate Update'!D11</f>
        <v>1133.25</v>
      </c>
      <c r="E19" s="5"/>
      <c r="F19" s="15" t="s">
        <v>36</v>
      </c>
      <c r="G19" s="53">
        <f>IF($H$17&lt;100000,0,IF($H$17&gt;200000,100000*(H19),($H$17-100000)*(H19)))</f>
        <v>0</v>
      </c>
      <c r="H19" s="62">
        <f>'Seller Net Sheet'!E22</f>
        <v>0.06</v>
      </c>
      <c r="I19" s="3"/>
      <c r="J19" s="25"/>
      <c r="K19" s="25"/>
      <c r="L19" s="25"/>
      <c r="M19" s="25"/>
    </row>
    <row r="20" spans="1:13" ht="15.75" thickBot="1" x14ac:dyDescent="0.3">
      <c r="A20" s="3"/>
      <c r="B20" s="25"/>
      <c r="C20" s="25"/>
      <c r="D20" s="25"/>
      <c r="E20" s="5"/>
      <c r="F20" s="15" t="s">
        <v>37</v>
      </c>
      <c r="G20" s="53">
        <f>IF($H$17&lt;200000,0,IF($H$17&gt;300000,100000*(H20),($H$17-200000)*(H20)))</f>
        <v>0</v>
      </c>
      <c r="H20" s="62">
        <f>'Seller Net Sheet'!E23</f>
        <v>0.06</v>
      </c>
      <c r="I20" s="3"/>
      <c r="J20" s="25"/>
      <c r="K20" s="25"/>
      <c r="L20" s="25"/>
      <c r="M20" s="25"/>
    </row>
    <row r="21" spans="1:13" ht="15.75" thickBot="1" x14ac:dyDescent="0.3">
      <c r="A21" s="3"/>
      <c r="B21" s="83">
        <f>IF('Seller Net Sheet'!C11&gt;0,VLOOKUP('Seller Net Sheet'!C11,B13:D19,3,TRUE),0)</f>
        <v>0</v>
      </c>
      <c r="C21" s="137" t="s">
        <v>14</v>
      </c>
      <c r="D21" s="138"/>
      <c r="E21" s="5"/>
      <c r="F21" s="15" t="s">
        <v>39</v>
      </c>
      <c r="G21" s="53">
        <f>IF($H$17&lt;300000,0,IF($H$17&gt;400000,100000*(H21),($H$17-300000)*(H21)))</f>
        <v>0</v>
      </c>
      <c r="H21" s="62">
        <f>'Seller Net Sheet'!E24</f>
        <v>0.06</v>
      </c>
      <c r="I21" s="3"/>
      <c r="J21" s="25"/>
      <c r="K21" s="25"/>
      <c r="L21" s="25"/>
      <c r="M21" s="25"/>
    </row>
    <row r="22" spans="1:13" x14ac:dyDescent="0.25">
      <c r="A22" s="3"/>
      <c r="E22" s="5"/>
      <c r="F22" s="15" t="s">
        <v>40</v>
      </c>
      <c r="G22" s="53">
        <f>IF($H$17&lt;400000,0,IF($H$17&gt;500000,100000*(H22),($H$17-400000)*(H22)))</f>
        <v>0</v>
      </c>
      <c r="H22" s="62">
        <f>'Seller Net Sheet'!E25</f>
        <v>0.06</v>
      </c>
      <c r="I22" s="3"/>
      <c r="J22" s="25"/>
      <c r="K22" s="25"/>
      <c r="L22" s="25"/>
      <c r="M22" s="25"/>
    </row>
    <row r="23" spans="1:13" x14ac:dyDescent="0.25">
      <c r="A23" s="3"/>
      <c r="E23" s="5"/>
      <c r="F23" s="15" t="s">
        <v>56</v>
      </c>
      <c r="G23" s="53">
        <f>IF($H$17&lt;500000,0,IF($H$17&gt;600000,100000*(H23),($H$17-500000)*(H23)))</f>
        <v>0</v>
      </c>
      <c r="H23" s="62">
        <f>'Seller Net Sheet'!E26</f>
        <v>0.06</v>
      </c>
      <c r="I23" s="3"/>
      <c r="J23" s="25"/>
      <c r="K23" s="25"/>
      <c r="L23" s="25"/>
      <c r="M23" s="25"/>
    </row>
    <row r="24" spans="1:13" x14ac:dyDescent="0.25">
      <c r="A24" s="26"/>
      <c r="E24" s="5"/>
      <c r="F24" s="15" t="s">
        <v>57</v>
      </c>
      <c r="G24" s="53">
        <f>IF($H$17&lt;600000,0,IF($H$17&gt;700000,100000*(H24),($H$17-600000)*(H24)))</f>
        <v>0</v>
      </c>
      <c r="H24" s="62">
        <f>'Seller Net Sheet'!E27</f>
        <v>0.06</v>
      </c>
      <c r="I24" s="3"/>
      <c r="J24" s="25"/>
      <c r="K24" s="25"/>
      <c r="L24" s="25"/>
      <c r="M24" s="25"/>
    </row>
    <row r="25" spans="1:13" x14ac:dyDescent="0.25">
      <c r="A25" s="26"/>
      <c r="E25" s="5"/>
      <c r="F25" s="63" t="s">
        <v>58</v>
      </c>
      <c r="G25" s="53">
        <f>IF($H$17&lt;700000,0,IF($H$17&gt;800000,100000*(H25),($H$17-700000)*(H25)))</f>
        <v>0</v>
      </c>
      <c r="H25" s="62">
        <f>'Seller Net Sheet'!E28</f>
        <v>0.06</v>
      </c>
      <c r="I25" s="3"/>
      <c r="J25" s="25"/>
      <c r="K25" s="25"/>
      <c r="L25" s="25"/>
      <c r="M25" s="25"/>
    </row>
    <row r="26" spans="1:13" x14ac:dyDescent="0.25">
      <c r="A26" s="26"/>
      <c r="E26" s="10"/>
      <c r="F26" s="63" t="s">
        <v>59</v>
      </c>
      <c r="G26" s="53">
        <f>IF($H$17&lt;800000,0,IF($H$17&gt;900000,100000*(H26),($H$17-800000)*(H26)))</f>
        <v>0</v>
      </c>
      <c r="H26" s="62">
        <f>'Seller Net Sheet'!E29</f>
        <v>0.06</v>
      </c>
      <c r="I26" s="3"/>
      <c r="J26" s="25"/>
      <c r="K26" s="25"/>
      <c r="L26" s="25"/>
      <c r="M26" s="25"/>
    </row>
    <row r="27" spans="1:13" x14ac:dyDescent="0.25">
      <c r="A27" s="26"/>
      <c r="E27" s="10"/>
      <c r="F27" s="63" t="s">
        <v>60</v>
      </c>
      <c r="G27" s="53">
        <f>IF($H$17&lt;900000,0,IF($H$17&gt;1000000,100000*(H27),($H$17-900000)*(H27)))</f>
        <v>0</v>
      </c>
      <c r="H27" s="62">
        <f>'Seller Net Sheet'!E30</f>
        <v>0.06</v>
      </c>
      <c r="I27" s="3"/>
      <c r="J27" s="25"/>
      <c r="K27" s="25"/>
      <c r="L27" s="25"/>
      <c r="M27" s="25"/>
    </row>
    <row r="28" spans="1:13" ht="15.75" thickBot="1" x14ac:dyDescent="0.3">
      <c r="A28" s="26"/>
      <c r="E28" s="10"/>
      <c r="F28" s="51" t="s">
        <v>61</v>
      </c>
      <c r="G28" s="17">
        <f>IF($H$17&lt;1000000,0,($H$17-1000000)*(H28))</f>
        <v>0</v>
      </c>
      <c r="H28" s="64">
        <f>'Seller Net Sheet'!E31</f>
        <v>0.06</v>
      </c>
      <c r="I28" s="3"/>
      <c r="J28" s="25"/>
      <c r="K28" s="25"/>
      <c r="L28" s="25"/>
      <c r="M28" s="25"/>
    </row>
    <row r="29" spans="1:13" x14ac:dyDescent="0.25">
      <c r="A29" s="26"/>
      <c r="E29" s="10"/>
      <c r="F29" s="25"/>
      <c r="G29" s="5"/>
      <c r="H29" s="3"/>
      <c r="I29" s="3"/>
      <c r="J29" s="25"/>
      <c r="K29" s="25"/>
      <c r="L29" s="25"/>
      <c r="M29" s="25"/>
    </row>
    <row r="30" spans="1:13" x14ac:dyDescent="0.25">
      <c r="E30" s="11"/>
      <c r="F30" s="25"/>
      <c r="G30" s="25"/>
      <c r="H30" s="3"/>
      <c r="I30" s="3"/>
      <c r="J30" s="25"/>
      <c r="K30" s="25"/>
      <c r="L30" s="25"/>
      <c r="M30" s="25"/>
    </row>
    <row r="31" spans="1:13" x14ac:dyDescent="0.25">
      <c r="E31" s="11"/>
      <c r="F31" s="25"/>
      <c r="G31" s="25"/>
      <c r="H31" s="3"/>
      <c r="I31" s="3"/>
      <c r="J31" s="25"/>
      <c r="K31" s="25"/>
      <c r="L31" s="25"/>
      <c r="M31" s="25"/>
    </row>
    <row r="32" spans="1:13" x14ac:dyDescent="0.25">
      <c r="E32" s="5"/>
      <c r="F32" s="25"/>
      <c r="G32" s="25"/>
      <c r="H32" s="3"/>
      <c r="I32" s="3"/>
      <c r="J32" s="25"/>
      <c r="K32" s="25"/>
      <c r="L32" s="25"/>
      <c r="M32" s="25"/>
    </row>
    <row r="33" spans="5:13" x14ac:dyDescent="0.25">
      <c r="E33" s="5"/>
      <c r="F33" s="25"/>
      <c r="G33" s="25"/>
      <c r="H33" s="3"/>
      <c r="I33" s="3"/>
      <c r="J33" s="25"/>
      <c r="K33" s="25"/>
      <c r="L33" s="25"/>
      <c r="M33" s="25"/>
    </row>
    <row r="34" spans="5:13" x14ac:dyDescent="0.25">
      <c r="E34" s="5"/>
      <c r="F34" s="25"/>
      <c r="G34" s="25"/>
      <c r="H34" s="3"/>
      <c r="I34" s="3"/>
      <c r="J34" s="25"/>
      <c r="K34" s="25"/>
      <c r="L34" s="25"/>
      <c r="M34" s="25"/>
    </row>
    <row r="35" spans="5:13" x14ac:dyDescent="0.25">
      <c r="E35" s="6"/>
      <c r="F35" s="25"/>
      <c r="G35" s="25"/>
      <c r="H35" s="3"/>
      <c r="I35" s="3"/>
      <c r="J35" s="25"/>
      <c r="K35" s="25"/>
      <c r="L35" s="25"/>
      <c r="M35" s="25"/>
    </row>
    <row r="36" spans="5:13" x14ac:dyDescent="0.25">
      <c r="E36" s="6"/>
      <c r="F36" s="5"/>
      <c r="G36" s="25"/>
      <c r="H36" s="3"/>
      <c r="I36" s="3"/>
      <c r="J36" s="25"/>
      <c r="K36" s="25"/>
      <c r="L36" s="25"/>
      <c r="M36" s="25"/>
    </row>
    <row r="37" spans="5:13" x14ac:dyDescent="0.25">
      <c r="E37" s="6"/>
      <c r="F37" s="25"/>
      <c r="G37" s="25"/>
      <c r="H37" s="3"/>
      <c r="I37" s="3"/>
      <c r="J37" s="25"/>
      <c r="K37" s="25"/>
      <c r="L37" s="25"/>
      <c r="M37" s="25"/>
    </row>
    <row r="38" spans="5:13" x14ac:dyDescent="0.25">
      <c r="E38" s="25"/>
      <c r="F38" s="25"/>
      <c r="G38" s="25"/>
      <c r="H38" s="25"/>
      <c r="I38" s="25"/>
      <c r="J38" s="25"/>
      <c r="K38" s="25"/>
      <c r="L38" s="25"/>
      <c r="M38" s="25"/>
    </row>
    <row r="39" spans="5:13" x14ac:dyDescent="0.25">
      <c r="E39" s="25"/>
      <c r="F39" s="25"/>
      <c r="G39" s="25"/>
      <c r="H39" s="25"/>
      <c r="I39" s="25"/>
      <c r="J39" s="25"/>
      <c r="K39" s="25"/>
      <c r="L39" s="25"/>
      <c r="M39" s="25"/>
    </row>
    <row r="40" spans="5:13" x14ac:dyDescent="0.25">
      <c r="E40" s="25"/>
      <c r="F40" s="25"/>
      <c r="G40" s="25"/>
      <c r="H40" s="25"/>
      <c r="I40" s="25"/>
      <c r="J40" s="25"/>
      <c r="K40" s="25"/>
      <c r="L40" s="25"/>
      <c r="M40" s="25"/>
    </row>
    <row r="41" spans="5:13" x14ac:dyDescent="0.25">
      <c r="E41" s="25"/>
      <c r="F41" s="25"/>
      <c r="G41" s="25"/>
      <c r="H41" s="25"/>
      <c r="I41" s="25"/>
      <c r="J41" s="25"/>
      <c r="K41" s="25"/>
      <c r="L41" s="25"/>
      <c r="M41" s="25"/>
    </row>
    <row r="42" spans="5:13" x14ac:dyDescent="0.25">
      <c r="E42" s="25"/>
      <c r="F42" s="25"/>
      <c r="G42" s="25"/>
      <c r="H42" s="25"/>
      <c r="I42" s="25"/>
      <c r="J42" s="25"/>
      <c r="K42" s="25"/>
      <c r="L42" s="25"/>
      <c r="M42" s="25"/>
    </row>
    <row r="43" spans="5:13" x14ac:dyDescent="0.25">
      <c r="E43" s="25"/>
      <c r="F43" s="25"/>
      <c r="G43" s="25"/>
      <c r="H43" s="25"/>
      <c r="I43" s="25"/>
      <c r="J43" s="25"/>
      <c r="K43" s="25"/>
      <c r="L43" s="25"/>
      <c r="M43" s="25"/>
    </row>
    <row r="44" spans="5:13" x14ac:dyDescent="0.25">
      <c r="F44" s="25"/>
      <c r="G44" s="25"/>
    </row>
    <row r="45" spans="5:13" x14ac:dyDescent="0.25">
      <c r="F45" s="25"/>
      <c r="G45" s="25"/>
    </row>
    <row r="46" spans="5:13" x14ac:dyDescent="0.25">
      <c r="F46" s="25"/>
      <c r="G46" s="25"/>
    </row>
    <row r="47" spans="5:13" x14ac:dyDescent="0.25">
      <c r="F47" s="25"/>
      <c r="G47" s="25"/>
    </row>
    <row r="48" spans="5:13" x14ac:dyDescent="0.25">
      <c r="G48" s="25"/>
    </row>
  </sheetData>
  <sheetProtection password="993E" sheet="1" objects="1" scenarios="1"/>
  <mergeCells count="5">
    <mergeCell ref="F4:G4"/>
    <mergeCell ref="F17:G17"/>
    <mergeCell ref="C21:D21"/>
    <mergeCell ref="B4:D4"/>
    <mergeCell ref="B12:D12"/>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19"/>
  <sheetViews>
    <sheetView workbookViewId="0">
      <selection activeCell="E26" sqref="E26"/>
    </sheetView>
  </sheetViews>
  <sheetFormatPr defaultRowHeight="15" x14ac:dyDescent="0.25"/>
  <cols>
    <col min="2" max="4" width="10" customWidth="1"/>
  </cols>
  <sheetData>
    <row r="2" spans="2:4" x14ac:dyDescent="0.25">
      <c r="B2" s="150" t="s">
        <v>66</v>
      </c>
      <c r="C2" s="150"/>
      <c r="D2" s="150"/>
    </row>
    <row r="3" spans="2:4" ht="15.75" thickBot="1" x14ac:dyDescent="0.3"/>
    <row r="4" spans="2:4" ht="15.75" thickBot="1" x14ac:dyDescent="0.3">
      <c r="B4" s="147" t="s">
        <v>64</v>
      </c>
      <c r="C4" s="148"/>
      <c r="D4" s="149"/>
    </row>
    <row r="5" spans="2:4" x14ac:dyDescent="0.25">
      <c r="B5" s="67">
        <v>0</v>
      </c>
      <c r="C5" s="68">
        <v>0</v>
      </c>
      <c r="D5" s="69">
        <v>0</v>
      </c>
    </row>
    <row r="6" spans="2:4" x14ac:dyDescent="0.25">
      <c r="B6" s="70">
        <v>1000</v>
      </c>
      <c r="C6" s="71">
        <v>5.25</v>
      </c>
      <c r="D6" s="72">
        <v>250</v>
      </c>
    </row>
    <row r="7" spans="2:4" x14ac:dyDescent="0.25">
      <c r="B7" s="70">
        <v>50000</v>
      </c>
      <c r="C7" s="73">
        <v>4.2</v>
      </c>
      <c r="D7" s="74">
        <v>507.25</v>
      </c>
    </row>
    <row r="8" spans="2:4" x14ac:dyDescent="0.25">
      <c r="B8" s="66">
        <v>100000</v>
      </c>
      <c r="C8" s="71">
        <v>3.67</v>
      </c>
      <c r="D8" s="72">
        <v>717.25</v>
      </c>
    </row>
    <row r="9" spans="2:4" x14ac:dyDescent="0.25">
      <c r="B9" s="70">
        <v>200000</v>
      </c>
      <c r="C9" s="71">
        <v>3.15</v>
      </c>
      <c r="D9" s="72">
        <v>1084.25</v>
      </c>
    </row>
    <row r="10" spans="2:4" x14ac:dyDescent="0.25">
      <c r="B10" s="70">
        <v>300000</v>
      </c>
      <c r="C10" s="71">
        <v>2.62</v>
      </c>
      <c r="D10" s="72">
        <v>1399.25</v>
      </c>
    </row>
    <row r="11" spans="2:4" ht="15.75" thickBot="1" x14ac:dyDescent="0.3">
      <c r="B11" s="75">
        <v>1000000</v>
      </c>
      <c r="C11" s="76">
        <v>2.1</v>
      </c>
      <c r="D11" s="77">
        <v>3233.25</v>
      </c>
    </row>
    <row r="12" spans="2:4" ht="15.75" thickBot="1" x14ac:dyDescent="0.3"/>
    <row r="13" spans="2:4" ht="19.5" thickBot="1" x14ac:dyDescent="0.35">
      <c r="B13" s="151" t="s">
        <v>65</v>
      </c>
      <c r="C13" s="152"/>
      <c r="D13" s="153"/>
    </row>
    <row r="14" spans="2:4" x14ac:dyDescent="0.25">
      <c r="B14" s="154" t="s">
        <v>67</v>
      </c>
      <c r="C14" s="155"/>
      <c r="D14" s="156"/>
    </row>
    <row r="15" spans="2:4" x14ac:dyDescent="0.25">
      <c r="B15" s="140" t="s">
        <v>68</v>
      </c>
      <c r="C15" s="141"/>
      <c r="D15" s="142"/>
    </row>
    <row r="16" spans="2:4" x14ac:dyDescent="0.25">
      <c r="B16" s="140" t="s">
        <v>71</v>
      </c>
      <c r="C16" s="141"/>
      <c r="D16" s="142"/>
    </row>
    <row r="17" spans="2:4" x14ac:dyDescent="0.25">
      <c r="B17" s="140" t="s">
        <v>69</v>
      </c>
      <c r="C17" s="141"/>
      <c r="D17" s="142"/>
    </row>
    <row r="18" spans="2:4" ht="15.75" thickBot="1" x14ac:dyDescent="0.3">
      <c r="B18" s="143" t="s">
        <v>70</v>
      </c>
      <c r="C18" s="144"/>
      <c r="D18" s="145"/>
    </row>
    <row r="19" spans="2:4" x14ac:dyDescent="0.25">
      <c r="B19" s="146" t="s">
        <v>72</v>
      </c>
      <c r="C19" s="146"/>
      <c r="D19" s="146"/>
    </row>
  </sheetData>
  <sheetProtection sheet="1" objects="1" scenarios="1"/>
  <mergeCells count="9">
    <mergeCell ref="B17:D17"/>
    <mergeCell ref="B18:D18"/>
    <mergeCell ref="B19:D19"/>
    <mergeCell ref="B4:D4"/>
    <mergeCell ref="B2:D2"/>
    <mergeCell ref="B13:D13"/>
    <mergeCell ref="B14:D14"/>
    <mergeCell ref="B15:D15"/>
    <mergeCell ref="B16:D16"/>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Seller Net Sheet</vt:lpstr>
      <vt:lpstr>Calculation Tables</vt:lpstr>
      <vt:lpstr>Title Rate Update</vt:lpstr>
      <vt:lpstr>'Seller Net Sheet'!Print_Area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Von</dc:creator>
  <cp:lastModifiedBy>Kim Snyder</cp:lastModifiedBy>
  <cp:lastPrinted>2015-01-21T18:59:51Z</cp:lastPrinted>
  <dcterms:created xsi:type="dcterms:W3CDTF">2009-04-02T15:07:37Z</dcterms:created>
  <dcterms:modified xsi:type="dcterms:W3CDTF">2015-01-26T18:16:37Z</dcterms:modified>
</cp:coreProperties>
</file>